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9 виконком\Фінансові плани\"/>
    </mc:Choice>
  </mc:AlternateContent>
  <xr:revisionPtr revIDLastSave="0" documentId="8_{2C30EE13-90FF-4FAB-A398-11ADC5334393}" xr6:coauthVersionLast="47" xr6:coauthVersionMax="47" xr10:uidLastSave="{00000000-0000-0000-0000-000000000000}"/>
  <bookViews>
    <workbookView xWindow="-120" yWindow="-120" windowWidth="29040" windowHeight="15840" tabRatio="915" xr2:uid="{00000000-000D-0000-FFFF-FFFF00000000}"/>
  </bookViews>
  <sheets>
    <sheet name="Осн. фін. пок." sheetId="14" r:id="rId1"/>
    <sheet name="I. Фін результат" sheetId="2" r:id="rId2"/>
    <sheet name="ІІ. Розр. з бюджетом" sheetId="19" r:id="rId3"/>
    <sheet name="ІІІ. Рух грош. коштів" sheetId="18" r:id="rId4"/>
    <sheet name="IV. Кап. інвестиції" sheetId="3" r:id="rId5"/>
    <sheet name=" V. Коефіцієнти" sheetId="11" r:id="rId6"/>
    <sheet name="6.1. Інша інфо_1" sheetId="10" r:id="rId7"/>
    <sheet name="6.2. Інша інфо_2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CPIb">[10]попер_роз!#REF!</definedName>
    <definedName name="dPPIb">[10]попер_роз!#REF!</definedName>
    <definedName name="ds">'[11]7  Інші витрати'!#REF!</definedName>
    <definedName name="Fact_Type_ID">#REF!</definedName>
    <definedName name="G">'[12]МТР Газ України'!$B$1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>[14]!ShowFil</definedName>
    <definedName name="SU_ID">#REF!</definedName>
    <definedName name="Time_ID">'[16]МТР Газ України'!$B$1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>#REF!</definedName>
    <definedName name="zx">'[4]МТР Газ України'!$F$1</definedName>
    <definedName name="zxc">[5]Inform!$E$38</definedName>
    <definedName name="а">'[13]7  Інші витрати'!#REF!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>'[27]БАЗА  '!#REF!</definedName>
    <definedName name="Д">'[15]МТР Газ України'!$B$4</definedName>
    <definedName name="е">#REF!</definedName>
    <definedName name="є">#REF!</definedName>
    <definedName name="_xlnm.Print_Titles" localSheetId="5">' V. Коефіцієнти'!$5:$5</definedName>
    <definedName name="_xlnm.Print_Titles" localSheetId="1">'I. Фін результат'!$3:$5</definedName>
    <definedName name="_xlnm.Print_Titles" localSheetId="2">'ІІ. Розр. з бюджетом'!$3:$5</definedName>
    <definedName name="_xlnm.Print_Titles" localSheetId="3">'ІІІ. Рух грош. коштів'!$3:$5</definedName>
    <definedName name="_xlnm.Print_Titles" localSheetId="0">'Осн. фін. пок.'!$30:$32</definedName>
    <definedName name="Заголовки_для_печати_МИ">'[28]1993'!$A$1:$IV$3,'[28]1993'!$A$1:$A$65536</definedName>
    <definedName name="і">[29]Inform!$F$2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'[12]МТР Газ України'!$B$1</definedName>
    <definedName name="іцу">[23]Inform!$G$2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_xlnm.Print_Area" localSheetId="5">' V. Коефіцієнти'!$A$1:$H$28</definedName>
    <definedName name="_xlnm.Print_Area" localSheetId="6">'6.1. Інша інфо_1'!$A$1:$AX$75</definedName>
    <definedName name="_xlnm.Print_Area" localSheetId="7">'6.2. Інша інфо_2'!$A$1:$AF$71</definedName>
    <definedName name="_xlnm.Print_Area" localSheetId="1">'I. Фін результат'!$A$1:$I$105</definedName>
    <definedName name="_xlnm.Print_Area" localSheetId="4">'IV. Кап. інвестиції'!$A$1:$H$17</definedName>
    <definedName name="_xlnm.Print_Area" localSheetId="2">'ІІ. Розр. з бюджетом'!$A$1:$H$48</definedName>
    <definedName name="_xlnm.Print_Area" localSheetId="3">'ІІІ. Рух грош. коштів'!$A$1:$H$75</definedName>
    <definedName name="_xlnm.Print_Area" localSheetId="0">'Осн. фін. пок.'!$A$1:$S$173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>'[30]7  Інші витрати'!#REF!</definedName>
    <definedName name="фф">'[26]МТР Газ України'!$F$1</definedName>
    <definedName name="ц">'[13]7  Інші витрати'!#REF!</definedName>
    <definedName name="ччч">'[35]БАЗА  '!#REF!</definedName>
    <definedName name="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2" i="2" l="1"/>
  <c r="D82" i="2"/>
  <c r="C80" i="14"/>
  <c r="D100" i="2"/>
  <c r="D9" i="2"/>
  <c r="C138" i="14"/>
  <c r="D88" i="2"/>
  <c r="H60" i="2"/>
  <c r="G60" i="2"/>
  <c r="G61" i="2"/>
  <c r="F60" i="2"/>
  <c r="E61" i="2"/>
  <c r="F53" i="2"/>
  <c r="D13" i="2"/>
  <c r="D12" i="2"/>
  <c r="E11" i="2"/>
  <c r="E13" i="2"/>
  <c r="E10" i="2"/>
  <c r="E9" i="2"/>
  <c r="E8" i="2"/>
  <c r="C7" i="2"/>
  <c r="D19" i="18"/>
  <c r="E19" i="18"/>
  <c r="E36" i="18"/>
  <c r="E11" i="18"/>
  <c r="E8" i="18"/>
  <c r="I26" i="10" l="1"/>
  <c r="F26" i="10"/>
  <c r="F25" i="10"/>
  <c r="F24" i="10"/>
  <c r="F23" i="10"/>
  <c r="F17" i="10"/>
  <c r="F16" i="10"/>
  <c r="R40" i="9"/>
  <c r="R39" i="9"/>
  <c r="R38" i="9"/>
  <c r="R35" i="9"/>
  <c r="R36" i="9"/>
  <c r="R37" i="9"/>
  <c r="F15" i="10" l="1"/>
  <c r="E7" i="18"/>
  <c r="E54" i="2"/>
  <c r="F99" i="2" l="1"/>
  <c r="C87" i="2"/>
  <c r="D49" i="2"/>
  <c r="D44" i="14" s="1"/>
  <c r="F61" i="2"/>
  <c r="F56" i="2"/>
  <c r="E12" i="2"/>
  <c r="I13" i="10" l="1"/>
  <c r="I12" i="10"/>
  <c r="C17" i="2" l="1"/>
  <c r="C54" i="2"/>
  <c r="C49" i="2"/>
  <c r="C44" i="14" s="1"/>
  <c r="C18" i="18"/>
  <c r="C37" i="18" s="1"/>
  <c r="C7" i="18"/>
  <c r="C6" i="3"/>
  <c r="C11" i="10"/>
  <c r="R33" i="9"/>
  <c r="R34" i="9"/>
  <c r="R32" i="9"/>
  <c r="E53" i="2" l="1"/>
  <c r="E7" i="2"/>
  <c r="E17" i="2" s="1"/>
  <c r="F19" i="18"/>
  <c r="F8" i="18"/>
  <c r="D7" i="2" s="1"/>
  <c r="F9" i="18"/>
  <c r="F10" i="18"/>
  <c r="F11" i="18"/>
  <c r="F12" i="18"/>
  <c r="F14" i="18"/>
  <c r="F15" i="18"/>
  <c r="F16" i="18"/>
  <c r="F20" i="10"/>
  <c r="D17" i="2" l="1"/>
  <c r="Q48" i="9"/>
  <c r="R48" i="9"/>
  <c r="C13" i="18"/>
  <c r="C21" i="18"/>
  <c r="C25" i="18"/>
  <c r="C31" i="18"/>
  <c r="C39" i="18"/>
  <c r="C44" i="18"/>
  <c r="C50" i="18" s="1"/>
  <c r="C52" i="18"/>
  <c r="C54" i="18"/>
  <c r="C61" i="18"/>
  <c r="C59" i="18" s="1"/>
  <c r="C67" i="18" s="1"/>
  <c r="C19" i="10"/>
  <c r="C68" i="18" l="1"/>
  <c r="C71" i="18" s="1"/>
  <c r="E97" i="14"/>
  <c r="F9" i="2"/>
  <c r="E63" i="14"/>
  <c r="E47" i="14"/>
  <c r="F13" i="2"/>
  <c r="F12" i="2"/>
  <c r="F7" i="2"/>
  <c r="F8" i="2"/>
  <c r="F11" i="2"/>
  <c r="F10" i="2"/>
  <c r="C70" i="2"/>
  <c r="C67" i="2"/>
  <c r="C81" i="2" s="1"/>
  <c r="C41" i="2"/>
  <c r="C18" i="2"/>
  <c r="C15" i="10"/>
  <c r="C82" i="2" l="1"/>
  <c r="C73" i="2"/>
  <c r="C78" i="2" s="1"/>
  <c r="C93" i="2"/>
  <c r="C100" i="2" s="1"/>
  <c r="E49" i="2"/>
  <c r="I11" i="10" l="1"/>
  <c r="D50" i="14" l="1"/>
  <c r="F21" i="10" l="1"/>
  <c r="E35" i="14" l="1"/>
  <c r="D49" i="14"/>
  <c r="F49" i="14" s="1"/>
  <c r="D58" i="14"/>
  <c r="D35" i="14"/>
  <c r="C76" i="14"/>
  <c r="C75" i="14"/>
  <c r="C120" i="14"/>
  <c r="C84" i="14"/>
  <c r="C35" i="14"/>
  <c r="C34" i="14"/>
  <c r="D34" i="14"/>
  <c r="E34" i="14"/>
  <c r="F112" i="14" l="1"/>
  <c r="C112" i="14"/>
  <c r="D112" i="14"/>
  <c r="G19" i="18"/>
  <c r="F36" i="18"/>
  <c r="G36" i="18" s="1"/>
  <c r="F17" i="18"/>
  <c r="G17" i="18" s="1"/>
  <c r="G11" i="18"/>
  <c r="G7" i="2"/>
  <c r="C127" i="14"/>
  <c r="C125" i="14" s="1"/>
  <c r="E95" i="2"/>
  <c r="E76" i="14" s="1"/>
  <c r="E97" i="2"/>
  <c r="E78" i="14" s="1"/>
  <c r="E96" i="2"/>
  <c r="E94" i="2"/>
  <c r="D97" i="2"/>
  <c r="D95" i="2"/>
  <c r="C163" i="14"/>
  <c r="C162" i="14"/>
  <c r="C161" i="14"/>
  <c r="C78" i="14"/>
  <c r="C77" i="14"/>
  <c r="E168" i="14"/>
  <c r="E80" i="14"/>
  <c r="D79" i="14"/>
  <c r="F79" i="14" s="1"/>
  <c r="F58" i="14"/>
  <c r="G58" i="14" s="1"/>
  <c r="F11" i="10"/>
  <c r="L11" i="10" s="1"/>
  <c r="C36" i="14"/>
  <c r="D80" i="14"/>
  <c r="F80" i="14" s="1"/>
  <c r="E79" i="14"/>
  <c r="E36" i="14"/>
  <c r="F7" i="11" s="1"/>
  <c r="F34" i="14"/>
  <c r="H34" i="14" s="1"/>
  <c r="F35" i="14"/>
  <c r="H35" i="14" s="1"/>
  <c r="I17" i="10"/>
  <c r="I16" i="10"/>
  <c r="L16" i="10" s="1"/>
  <c r="S47" i="9"/>
  <c r="S32" i="9"/>
  <c r="S33" i="9"/>
  <c r="S34" i="9"/>
  <c r="S35" i="9"/>
  <c r="S36" i="9"/>
  <c r="S37" i="9"/>
  <c r="S38" i="9"/>
  <c r="S39" i="9"/>
  <c r="S40" i="9"/>
  <c r="S41" i="9"/>
  <c r="S42" i="9"/>
  <c r="S43" i="9"/>
  <c r="S44" i="9"/>
  <c r="S45" i="9"/>
  <c r="S46" i="9"/>
  <c r="T47" i="9"/>
  <c r="AD47" i="9"/>
  <c r="AD32" i="9"/>
  <c r="AD33" i="9"/>
  <c r="AD34" i="9"/>
  <c r="AD35" i="9"/>
  <c r="AD36" i="9"/>
  <c r="AD37" i="9"/>
  <c r="AD38" i="9"/>
  <c r="AD39" i="9"/>
  <c r="AF39" i="9" s="1"/>
  <c r="AD40" i="9"/>
  <c r="AD41" i="9"/>
  <c r="AD42" i="9"/>
  <c r="AD43" i="9"/>
  <c r="AD44" i="9"/>
  <c r="AD45" i="9"/>
  <c r="AD46" i="9"/>
  <c r="AC47" i="9"/>
  <c r="AE47" i="9" s="1"/>
  <c r="AC32" i="9"/>
  <c r="AC33" i="9"/>
  <c r="AC34" i="9"/>
  <c r="AC35" i="9"/>
  <c r="AC36" i="9"/>
  <c r="AE36" i="9" s="1"/>
  <c r="AC37" i="9"/>
  <c r="AE37" i="9" s="1"/>
  <c r="AC38" i="9"/>
  <c r="AC39" i="9"/>
  <c r="AC40" i="9"/>
  <c r="AC41" i="9"/>
  <c r="AC42" i="9"/>
  <c r="AE42" i="9" s="1"/>
  <c r="AC43" i="9"/>
  <c r="AE43" i="9" s="1"/>
  <c r="AC44" i="9"/>
  <c r="AC45" i="9"/>
  <c r="AC46" i="9"/>
  <c r="P45" i="9"/>
  <c r="P46" i="9"/>
  <c r="P47" i="9"/>
  <c r="T46" i="9"/>
  <c r="E112" i="14"/>
  <c r="D138" i="14"/>
  <c r="E67" i="2"/>
  <c r="E81" i="2" s="1"/>
  <c r="F17" i="2"/>
  <c r="D54" i="2"/>
  <c r="D67" i="2"/>
  <c r="D81" i="2" s="1"/>
  <c r="F63" i="14"/>
  <c r="H63" i="14" s="1"/>
  <c r="F84" i="14"/>
  <c r="H116" i="14"/>
  <c r="E18" i="19"/>
  <c r="F30" i="19"/>
  <c r="F104" i="14" s="1"/>
  <c r="E30" i="19"/>
  <c r="D30" i="19"/>
  <c r="D104" i="14" s="1"/>
  <c r="F67" i="2"/>
  <c r="F54" i="2"/>
  <c r="F49" i="2"/>
  <c r="F44" i="14" s="1"/>
  <c r="E142" i="14"/>
  <c r="E140" i="14"/>
  <c r="E139" i="14"/>
  <c r="D36" i="14"/>
  <c r="E7" i="11" s="1"/>
  <c r="D54" i="14"/>
  <c r="D55" i="14"/>
  <c r="D56" i="14"/>
  <c r="D57" i="14"/>
  <c r="C54" i="14"/>
  <c r="C55" i="14"/>
  <c r="C56" i="14"/>
  <c r="C57" i="14"/>
  <c r="H9" i="2"/>
  <c r="F38" i="14"/>
  <c r="E38" i="14"/>
  <c r="F163" i="14"/>
  <c r="F162" i="14"/>
  <c r="E163" i="14"/>
  <c r="E161" i="14"/>
  <c r="E162" i="14"/>
  <c r="D90" i="2"/>
  <c r="D89" i="2"/>
  <c r="D87" i="2"/>
  <c r="C43" i="14"/>
  <c r="C37" i="14"/>
  <c r="C71" i="14" s="1"/>
  <c r="H11" i="2"/>
  <c r="G8" i="2"/>
  <c r="F161" i="14"/>
  <c r="E30" i="18"/>
  <c r="F30" i="18" s="1"/>
  <c r="G30" i="18" s="1"/>
  <c r="E13" i="18"/>
  <c r="D70" i="2"/>
  <c r="D41" i="2"/>
  <c r="D43" i="14" s="1"/>
  <c r="D18" i="2"/>
  <c r="AB42" i="9"/>
  <c r="AA42" i="9"/>
  <c r="X42" i="9"/>
  <c r="W42" i="9"/>
  <c r="T42" i="9"/>
  <c r="P42" i="9"/>
  <c r="O42" i="9"/>
  <c r="AB43" i="9"/>
  <c r="AA43" i="9"/>
  <c r="X43" i="9"/>
  <c r="W43" i="9"/>
  <c r="T43" i="9"/>
  <c r="P43" i="9"/>
  <c r="O43" i="9"/>
  <c r="AB41" i="9"/>
  <c r="AA41" i="9"/>
  <c r="X41" i="9"/>
  <c r="W41" i="9"/>
  <c r="T41" i="9"/>
  <c r="P41" i="9"/>
  <c r="O41" i="9"/>
  <c r="AB40" i="9"/>
  <c r="AA40" i="9"/>
  <c r="X40" i="9"/>
  <c r="W40" i="9"/>
  <c r="T40" i="9"/>
  <c r="P40" i="9"/>
  <c r="O40" i="9"/>
  <c r="AB39" i="9"/>
  <c r="AA39" i="9"/>
  <c r="X39" i="9"/>
  <c r="W39" i="9"/>
  <c r="T39" i="9"/>
  <c r="P39" i="9"/>
  <c r="O39" i="9"/>
  <c r="AB44" i="9"/>
  <c r="AA44" i="9"/>
  <c r="X44" i="9"/>
  <c r="W44" i="9"/>
  <c r="T44" i="9"/>
  <c r="P44" i="9"/>
  <c r="O44" i="9"/>
  <c r="AB38" i="9"/>
  <c r="AA38" i="9"/>
  <c r="X38" i="9"/>
  <c r="W38" i="9"/>
  <c r="T38" i="9"/>
  <c r="P38" i="9"/>
  <c r="O38" i="9"/>
  <c r="AB37" i="9"/>
  <c r="AA37" i="9"/>
  <c r="X37" i="9"/>
  <c r="W37" i="9"/>
  <c r="T37" i="9"/>
  <c r="P37" i="9"/>
  <c r="O37" i="9"/>
  <c r="AB35" i="9"/>
  <c r="AA35" i="9"/>
  <c r="X35" i="9"/>
  <c r="W35" i="9"/>
  <c r="T35" i="9"/>
  <c r="P35" i="9"/>
  <c r="O35" i="9"/>
  <c r="AB36" i="9"/>
  <c r="AA36" i="9"/>
  <c r="X36" i="9"/>
  <c r="W36" i="9"/>
  <c r="T36" i="9"/>
  <c r="P36" i="9"/>
  <c r="O36" i="9"/>
  <c r="T65" i="9"/>
  <c r="R65" i="9"/>
  <c r="P65" i="9"/>
  <c r="N58" i="9"/>
  <c r="N59" i="9"/>
  <c r="N60" i="9"/>
  <c r="N61" i="9"/>
  <c r="N62" i="9"/>
  <c r="N63" i="9"/>
  <c r="N64" i="9"/>
  <c r="L65" i="9"/>
  <c r="J65" i="9"/>
  <c r="H65" i="9"/>
  <c r="F65" i="9"/>
  <c r="G139" i="14"/>
  <c r="H139" i="14"/>
  <c r="G140" i="14"/>
  <c r="H140" i="14"/>
  <c r="G141" i="14"/>
  <c r="H141" i="14"/>
  <c r="G142" i="14"/>
  <c r="H142" i="14"/>
  <c r="G143" i="14"/>
  <c r="H143" i="14"/>
  <c r="G144" i="14"/>
  <c r="H144" i="14"/>
  <c r="G145" i="14"/>
  <c r="H145" i="14"/>
  <c r="G147" i="14"/>
  <c r="H147" i="14"/>
  <c r="G148" i="14"/>
  <c r="H148" i="14"/>
  <c r="G149" i="14"/>
  <c r="H149" i="14"/>
  <c r="H137" i="14"/>
  <c r="G137" i="14"/>
  <c r="Z48" i="9"/>
  <c r="F129" i="14" s="1"/>
  <c r="V48" i="9"/>
  <c r="F128" i="14" s="1"/>
  <c r="N48" i="9"/>
  <c r="F126" i="14" s="1"/>
  <c r="Y48" i="9"/>
  <c r="U48" i="9"/>
  <c r="E128" i="14" s="1"/>
  <c r="M48" i="9"/>
  <c r="E126" i="14" s="1"/>
  <c r="G126" i="14" s="1"/>
  <c r="AA32" i="9"/>
  <c r="AA33" i="9"/>
  <c r="AA34" i="9"/>
  <c r="AA45" i="9"/>
  <c r="AB45" i="9"/>
  <c r="AB34" i="9"/>
  <c r="AB33" i="9"/>
  <c r="AB32" i="9"/>
  <c r="W32" i="9"/>
  <c r="W33" i="9"/>
  <c r="W34" i="9"/>
  <c r="W45" i="9"/>
  <c r="X45" i="9"/>
  <c r="X34" i="9"/>
  <c r="X33" i="9"/>
  <c r="X32" i="9"/>
  <c r="T45" i="9"/>
  <c r="T34" i="9"/>
  <c r="T33" i="9"/>
  <c r="T32" i="9"/>
  <c r="O32" i="9"/>
  <c r="O33" i="9"/>
  <c r="O34" i="9"/>
  <c r="O45" i="9"/>
  <c r="X23" i="9"/>
  <c r="U23" i="9"/>
  <c r="AA20" i="9"/>
  <c r="AD20" i="9"/>
  <c r="AA21" i="9"/>
  <c r="AD21" i="9"/>
  <c r="AA22" i="9"/>
  <c r="AD22" i="9"/>
  <c r="AD19" i="9"/>
  <c r="AA19" i="9"/>
  <c r="R23" i="9"/>
  <c r="X10" i="9"/>
  <c r="U10" i="9"/>
  <c r="AD7" i="9"/>
  <c r="AD8" i="9"/>
  <c r="AD9" i="9"/>
  <c r="AD6" i="9"/>
  <c r="AA7" i="9"/>
  <c r="AA8" i="9"/>
  <c r="AA9" i="9"/>
  <c r="AA6" i="9"/>
  <c r="R10" i="9"/>
  <c r="F158" i="14"/>
  <c r="F157" i="14"/>
  <c r="F156" i="14"/>
  <c r="E158" i="14"/>
  <c r="E157" i="14"/>
  <c r="E156" i="14"/>
  <c r="H156" i="14" s="1"/>
  <c r="F154" i="14"/>
  <c r="F153" i="14"/>
  <c r="G153" i="14" s="1"/>
  <c r="F152" i="14"/>
  <c r="E154" i="14"/>
  <c r="E153" i="14"/>
  <c r="E152" i="14"/>
  <c r="D75" i="10"/>
  <c r="H75" i="10"/>
  <c r="L75" i="10"/>
  <c r="N72" i="10"/>
  <c r="N69" i="10"/>
  <c r="N66" i="10"/>
  <c r="F75" i="10"/>
  <c r="J75" i="10"/>
  <c r="M46" i="10"/>
  <c r="N46" i="10"/>
  <c r="O46" i="10"/>
  <c r="M47" i="10"/>
  <c r="N47" i="10"/>
  <c r="O47" i="10"/>
  <c r="M48" i="10"/>
  <c r="N48" i="10"/>
  <c r="O48" i="10"/>
  <c r="O45" i="10"/>
  <c r="N45" i="10"/>
  <c r="M45" i="10"/>
  <c r="J46" i="10"/>
  <c r="K46" i="10"/>
  <c r="L46" i="10"/>
  <c r="J47" i="10"/>
  <c r="K47" i="10"/>
  <c r="L47" i="10"/>
  <c r="J48" i="10"/>
  <c r="K48" i="10"/>
  <c r="L48" i="10"/>
  <c r="L45" i="10"/>
  <c r="K45" i="10"/>
  <c r="J45" i="10"/>
  <c r="D49" i="10"/>
  <c r="G49" i="10"/>
  <c r="C168" i="14"/>
  <c r="C167" i="14"/>
  <c r="C166" i="14"/>
  <c r="N12" i="10"/>
  <c r="N13" i="10"/>
  <c r="N14" i="10"/>
  <c r="N16" i="10"/>
  <c r="N18" i="10"/>
  <c r="N22" i="10"/>
  <c r="N11" i="10"/>
  <c r="L12" i="10"/>
  <c r="L13" i="10"/>
  <c r="L14" i="10"/>
  <c r="L18" i="10"/>
  <c r="L22" i="10"/>
  <c r="D146" i="14"/>
  <c r="D134" i="14" s="1"/>
  <c r="E146" i="14"/>
  <c r="E134" i="14" s="1"/>
  <c r="C146" i="14"/>
  <c r="G146" i="14" s="1"/>
  <c r="D135" i="14"/>
  <c r="F135" i="14"/>
  <c r="C135" i="14"/>
  <c r="F134" i="14"/>
  <c r="D119" i="14"/>
  <c r="D121" i="14"/>
  <c r="D122" i="14"/>
  <c r="D123" i="14"/>
  <c r="D124" i="14"/>
  <c r="E119" i="14"/>
  <c r="E124" i="14"/>
  <c r="E121" i="14"/>
  <c r="E122" i="14"/>
  <c r="E123" i="14"/>
  <c r="F119" i="14"/>
  <c r="F121" i="14"/>
  <c r="F122" i="14"/>
  <c r="G122" i="14" s="1"/>
  <c r="F123" i="14"/>
  <c r="F124" i="14"/>
  <c r="H124" i="14" s="1"/>
  <c r="C121" i="14"/>
  <c r="C122" i="14"/>
  <c r="C123" i="14"/>
  <c r="C124" i="14"/>
  <c r="C119" i="14"/>
  <c r="D110" i="14"/>
  <c r="E110" i="14"/>
  <c r="F110" i="14"/>
  <c r="D111" i="14"/>
  <c r="E111" i="14"/>
  <c r="D115" i="14"/>
  <c r="E115" i="14"/>
  <c r="F115" i="14"/>
  <c r="C115" i="14"/>
  <c r="C111" i="14"/>
  <c r="C110" i="14"/>
  <c r="E19" i="11"/>
  <c r="G19" i="11"/>
  <c r="E15" i="11"/>
  <c r="F15" i="11"/>
  <c r="G15" i="11"/>
  <c r="D15" i="11"/>
  <c r="E14" i="11"/>
  <c r="F14" i="11"/>
  <c r="G14" i="11"/>
  <c r="D14" i="11"/>
  <c r="E88" i="2"/>
  <c r="E90" i="2"/>
  <c r="F87" i="2"/>
  <c r="F89" i="2"/>
  <c r="F88" i="2"/>
  <c r="F90" i="2"/>
  <c r="G7" i="3"/>
  <c r="H7" i="3"/>
  <c r="G9" i="3"/>
  <c r="H9" i="3"/>
  <c r="G10" i="3"/>
  <c r="H10" i="3"/>
  <c r="G11" i="3"/>
  <c r="H11" i="3"/>
  <c r="G12" i="3"/>
  <c r="H12" i="3"/>
  <c r="G9" i="18"/>
  <c r="H9" i="18"/>
  <c r="G10" i="18"/>
  <c r="H10" i="18"/>
  <c r="G12" i="18"/>
  <c r="H12" i="18"/>
  <c r="G14" i="18"/>
  <c r="H14" i="18"/>
  <c r="G15" i="18"/>
  <c r="H15" i="18"/>
  <c r="G16" i="18"/>
  <c r="H16" i="18"/>
  <c r="G22" i="18"/>
  <c r="H22" i="18"/>
  <c r="G23" i="18"/>
  <c r="H23" i="18"/>
  <c r="G24" i="18"/>
  <c r="H24" i="18"/>
  <c r="G27" i="18"/>
  <c r="H27" i="18"/>
  <c r="G28" i="18"/>
  <c r="H28" i="18"/>
  <c r="G29" i="18"/>
  <c r="H29" i="18"/>
  <c r="H30" i="18"/>
  <c r="G32" i="18"/>
  <c r="H32" i="18"/>
  <c r="G33" i="18"/>
  <c r="H33" i="18"/>
  <c r="G34" i="18"/>
  <c r="H34" i="18"/>
  <c r="G35" i="18"/>
  <c r="H35" i="18"/>
  <c r="G38" i="18"/>
  <c r="H38" i="18"/>
  <c r="G40" i="18"/>
  <c r="H40" i="18"/>
  <c r="G41" i="18"/>
  <c r="H41" i="18"/>
  <c r="G42" i="18"/>
  <c r="H42" i="18"/>
  <c r="G43" i="18"/>
  <c r="H43" i="18"/>
  <c r="G45" i="18"/>
  <c r="H45" i="18"/>
  <c r="G46" i="18"/>
  <c r="H46" i="18"/>
  <c r="G47" i="18"/>
  <c r="H47" i="18"/>
  <c r="G48" i="18"/>
  <c r="H48" i="18"/>
  <c r="G49" i="18"/>
  <c r="H49" i="18"/>
  <c r="G51" i="18"/>
  <c r="H51" i="18"/>
  <c r="G53" i="18"/>
  <c r="H53" i="18"/>
  <c r="G55" i="18"/>
  <c r="H55" i="18"/>
  <c r="G56" i="18"/>
  <c r="H56" i="18"/>
  <c r="G57" i="18"/>
  <c r="H57" i="18"/>
  <c r="G58" i="18"/>
  <c r="H58" i="18"/>
  <c r="G60" i="18"/>
  <c r="H60" i="18"/>
  <c r="G62" i="18"/>
  <c r="H62" i="18"/>
  <c r="G63" i="18"/>
  <c r="H63" i="18"/>
  <c r="G64" i="18"/>
  <c r="H64" i="18"/>
  <c r="G65" i="18"/>
  <c r="H65" i="18"/>
  <c r="G66" i="18"/>
  <c r="H66" i="18"/>
  <c r="G69" i="18"/>
  <c r="H69" i="18"/>
  <c r="G70" i="18"/>
  <c r="H70" i="18"/>
  <c r="F21" i="18"/>
  <c r="H21" i="18" s="1"/>
  <c r="F31" i="18"/>
  <c r="H31" i="18" s="1"/>
  <c r="F39" i="18"/>
  <c r="F44" i="18"/>
  <c r="F54" i="18"/>
  <c r="F52" i="18" s="1"/>
  <c r="F61" i="18"/>
  <c r="F59" i="18" s="1"/>
  <c r="E21" i="18"/>
  <c r="E31" i="18"/>
  <c r="E39" i="18"/>
  <c r="E44" i="18"/>
  <c r="H44" i="18" s="1"/>
  <c r="E54" i="18"/>
  <c r="E52" i="18" s="1"/>
  <c r="E61" i="18"/>
  <c r="D13" i="18"/>
  <c r="D21" i="18"/>
  <c r="D31" i="18"/>
  <c r="D25" i="18" s="1"/>
  <c r="D39" i="18"/>
  <c r="D44" i="18"/>
  <c r="D54" i="18"/>
  <c r="D52" i="18" s="1"/>
  <c r="D61" i="18"/>
  <c r="D59" i="18" s="1"/>
  <c r="C113" i="14"/>
  <c r="D107" i="14"/>
  <c r="E107" i="14"/>
  <c r="F107" i="14"/>
  <c r="C107" i="14"/>
  <c r="D106" i="14"/>
  <c r="E106" i="14"/>
  <c r="F106" i="14"/>
  <c r="C106" i="14"/>
  <c r="D97" i="14"/>
  <c r="F97" i="14"/>
  <c r="H97" i="14" s="1"/>
  <c r="D98" i="14"/>
  <c r="E98" i="14"/>
  <c r="F98" i="14"/>
  <c r="G98" i="14" s="1"/>
  <c r="D99" i="14"/>
  <c r="E99" i="14"/>
  <c r="F99" i="14"/>
  <c r="D100" i="14"/>
  <c r="E100" i="14"/>
  <c r="F100" i="14"/>
  <c r="D101" i="14"/>
  <c r="E101" i="14"/>
  <c r="F101" i="14"/>
  <c r="D102" i="14"/>
  <c r="E102" i="14"/>
  <c r="F102" i="14"/>
  <c r="D103" i="14"/>
  <c r="E103" i="14"/>
  <c r="H103" i="14" s="1"/>
  <c r="F103" i="14"/>
  <c r="C98" i="14"/>
  <c r="C99" i="14"/>
  <c r="C100" i="14"/>
  <c r="C101" i="14"/>
  <c r="C102" i="14"/>
  <c r="C103" i="14"/>
  <c r="D91" i="14"/>
  <c r="E91" i="14"/>
  <c r="F91" i="14"/>
  <c r="G91" i="14" s="1"/>
  <c r="D92" i="14"/>
  <c r="E92" i="14"/>
  <c r="F92" i="14"/>
  <c r="D93" i="14"/>
  <c r="E93" i="14"/>
  <c r="F93" i="14"/>
  <c r="H93" i="14" s="1"/>
  <c r="C92" i="14"/>
  <c r="C93" i="14"/>
  <c r="C91" i="14"/>
  <c r="C88" i="14"/>
  <c r="D88" i="14"/>
  <c r="E88" i="14"/>
  <c r="F88" i="14"/>
  <c r="H88" i="14" s="1"/>
  <c r="C89" i="14"/>
  <c r="D89" i="14"/>
  <c r="E89" i="14"/>
  <c r="F89" i="14"/>
  <c r="H89" i="14" s="1"/>
  <c r="C90" i="14"/>
  <c r="D90" i="14"/>
  <c r="E90" i="14"/>
  <c r="F90" i="14"/>
  <c r="G90" i="14" s="1"/>
  <c r="C86" i="14"/>
  <c r="C87" i="14"/>
  <c r="D86" i="14"/>
  <c r="D87" i="14"/>
  <c r="E86" i="14"/>
  <c r="E87" i="14"/>
  <c r="F86" i="14"/>
  <c r="F87" i="14"/>
  <c r="H87" i="14" s="1"/>
  <c r="D84" i="14"/>
  <c r="E84" i="14"/>
  <c r="D40" i="19"/>
  <c r="E40" i="19"/>
  <c r="E43" i="19" s="1"/>
  <c r="E108" i="14" s="1"/>
  <c r="F40" i="19"/>
  <c r="C40" i="19"/>
  <c r="D35" i="19"/>
  <c r="D105" i="14" s="1"/>
  <c r="E35" i="19"/>
  <c r="E105" i="14" s="1"/>
  <c r="F35" i="19"/>
  <c r="F105" i="14" s="1"/>
  <c r="C35" i="19"/>
  <c r="C105" i="14" s="1"/>
  <c r="E104" i="14"/>
  <c r="C30" i="19"/>
  <c r="C104" i="14" s="1"/>
  <c r="D20" i="19"/>
  <c r="D96" i="14" s="1"/>
  <c r="E20" i="19"/>
  <c r="E96" i="14" s="1"/>
  <c r="F20" i="19"/>
  <c r="F96" i="14" s="1"/>
  <c r="C20" i="19"/>
  <c r="C96" i="14" s="1"/>
  <c r="H21" i="19"/>
  <c r="H22" i="19"/>
  <c r="H23" i="19"/>
  <c r="H24" i="19"/>
  <c r="H25" i="19"/>
  <c r="H26" i="19"/>
  <c r="H27" i="19"/>
  <c r="H28" i="19"/>
  <c r="H29" i="19"/>
  <c r="H31" i="19"/>
  <c r="H32" i="19"/>
  <c r="H33" i="19"/>
  <c r="H34" i="19"/>
  <c r="H36" i="19"/>
  <c r="H37" i="19"/>
  <c r="H38" i="19"/>
  <c r="H39" i="19"/>
  <c r="H41" i="19"/>
  <c r="H42" i="19"/>
  <c r="H20" i="19"/>
  <c r="H9" i="19"/>
  <c r="H10" i="19"/>
  <c r="H11" i="19"/>
  <c r="H12" i="19"/>
  <c r="H13" i="19"/>
  <c r="H14" i="19"/>
  <c r="H15" i="19"/>
  <c r="H16" i="19"/>
  <c r="H17" i="19"/>
  <c r="H7" i="19"/>
  <c r="D8" i="19"/>
  <c r="E8" i="19"/>
  <c r="F8" i="19"/>
  <c r="C8" i="19"/>
  <c r="D61" i="14"/>
  <c r="E61" i="14"/>
  <c r="F61" i="14"/>
  <c r="C61" i="14"/>
  <c r="D59" i="14"/>
  <c r="E59" i="14"/>
  <c r="F59" i="14"/>
  <c r="E57" i="14"/>
  <c r="F57" i="14"/>
  <c r="E56" i="14"/>
  <c r="F56" i="14"/>
  <c r="E55" i="14"/>
  <c r="F55" i="14"/>
  <c r="E54" i="14"/>
  <c r="F54" i="14"/>
  <c r="C48" i="14"/>
  <c r="D48" i="14"/>
  <c r="E48" i="14"/>
  <c r="F48" i="14"/>
  <c r="E50" i="14"/>
  <c r="F50" i="14"/>
  <c r="C45" i="14"/>
  <c r="D45" i="14"/>
  <c r="E45" i="14"/>
  <c r="F45" i="14"/>
  <c r="C46" i="14"/>
  <c r="D46" i="14"/>
  <c r="E46" i="14"/>
  <c r="F46" i="14"/>
  <c r="G64" i="14"/>
  <c r="G65" i="14"/>
  <c r="G66" i="14"/>
  <c r="G68" i="14"/>
  <c r="G69" i="14"/>
  <c r="G72" i="14"/>
  <c r="G73" i="14"/>
  <c r="C38" i="14"/>
  <c r="D38" i="14"/>
  <c r="C39" i="14"/>
  <c r="D39" i="14"/>
  <c r="E39" i="14"/>
  <c r="F39" i="14"/>
  <c r="C40" i="14"/>
  <c r="D40" i="14"/>
  <c r="E40" i="14"/>
  <c r="F40" i="14"/>
  <c r="C41" i="14"/>
  <c r="D41" i="14"/>
  <c r="E41" i="14"/>
  <c r="F41" i="14"/>
  <c r="C42" i="14"/>
  <c r="D42" i="14"/>
  <c r="E42" i="14"/>
  <c r="F42" i="14"/>
  <c r="H153" i="14"/>
  <c r="H110" i="14"/>
  <c r="H64" i="14"/>
  <c r="H65" i="14"/>
  <c r="H66" i="14"/>
  <c r="H68" i="14"/>
  <c r="H69" i="14"/>
  <c r="H72" i="14"/>
  <c r="H73" i="14"/>
  <c r="C90" i="2"/>
  <c r="E89" i="2"/>
  <c r="C89" i="2"/>
  <c r="C88" i="2"/>
  <c r="E87" i="2"/>
  <c r="G55" i="2"/>
  <c r="G56" i="2"/>
  <c r="G57" i="2"/>
  <c r="G58" i="2"/>
  <c r="G59" i="2"/>
  <c r="G52" i="2"/>
  <c r="G53" i="2"/>
  <c r="G50" i="2"/>
  <c r="G45" i="2"/>
  <c r="H86" i="2"/>
  <c r="F41" i="2"/>
  <c r="E41" i="2"/>
  <c r="E43" i="14" s="1"/>
  <c r="H8" i="2"/>
  <c r="H10" i="2"/>
  <c r="H13" i="2"/>
  <c r="H14" i="2"/>
  <c r="H15" i="2"/>
  <c r="H16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2" i="2"/>
  <c r="H43" i="2"/>
  <c r="H44" i="2"/>
  <c r="H45" i="2"/>
  <c r="H46" i="2"/>
  <c r="H47" i="2"/>
  <c r="H48" i="2"/>
  <c r="H50" i="2"/>
  <c r="H52" i="2"/>
  <c r="H53" i="2"/>
  <c r="H55" i="2"/>
  <c r="H56" i="2"/>
  <c r="H57" i="2"/>
  <c r="H58" i="2"/>
  <c r="H59" i="2"/>
  <c r="H63" i="2"/>
  <c r="H64" i="2"/>
  <c r="H65" i="2"/>
  <c r="H66" i="2"/>
  <c r="H68" i="2"/>
  <c r="H69" i="2"/>
  <c r="H71" i="2"/>
  <c r="H72" i="2"/>
  <c r="H74" i="2"/>
  <c r="H75" i="2"/>
  <c r="H76" i="2"/>
  <c r="H77" i="2"/>
  <c r="H79" i="2"/>
  <c r="H80" i="2"/>
  <c r="H83" i="2"/>
  <c r="D155" i="14"/>
  <c r="C155" i="14"/>
  <c r="D151" i="14"/>
  <c r="C151" i="14"/>
  <c r="E70" i="2"/>
  <c r="F70" i="2"/>
  <c r="F60" i="14" s="1"/>
  <c r="G83" i="2"/>
  <c r="G64" i="2"/>
  <c r="G156" i="14"/>
  <c r="G124" i="14"/>
  <c r="G87" i="14"/>
  <c r="E18" i="2"/>
  <c r="F18" i="2"/>
  <c r="P33" i="9"/>
  <c r="P34" i="9"/>
  <c r="P48" i="9"/>
  <c r="P32" i="9"/>
  <c r="G27" i="19"/>
  <c r="K59" i="10"/>
  <c r="G7" i="19"/>
  <c r="G42" i="19"/>
  <c r="G38" i="19"/>
  <c r="G37" i="19"/>
  <c r="G36" i="19"/>
  <c r="G34" i="19"/>
  <c r="G29" i="19"/>
  <c r="G28" i="19"/>
  <c r="G26" i="19"/>
  <c r="G25" i="19"/>
  <c r="G24" i="19"/>
  <c r="G23" i="19"/>
  <c r="G22" i="19"/>
  <c r="G21" i="19"/>
  <c r="G20" i="19"/>
  <c r="G17" i="19"/>
  <c r="G16" i="19"/>
  <c r="G15" i="19"/>
  <c r="G14" i="19"/>
  <c r="G13" i="19"/>
  <c r="G12" i="19"/>
  <c r="G11" i="19"/>
  <c r="G10" i="19"/>
  <c r="G9" i="19"/>
  <c r="G8" i="19"/>
  <c r="G80" i="2"/>
  <c r="G79" i="2"/>
  <c r="G77" i="2"/>
  <c r="G74" i="2"/>
  <c r="G72" i="2"/>
  <c r="G68" i="2"/>
  <c r="G66" i="2"/>
  <c r="G65" i="2"/>
  <c r="G63" i="2"/>
  <c r="G48" i="2"/>
  <c r="G47" i="2"/>
  <c r="G46" i="2"/>
  <c r="G44" i="2"/>
  <c r="G43" i="2"/>
  <c r="G42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6" i="2"/>
  <c r="G15" i="2"/>
  <c r="G14" i="2"/>
  <c r="G13" i="2"/>
  <c r="G10" i="2"/>
  <c r="G86" i="2"/>
  <c r="AF45" i="9"/>
  <c r="G31" i="18"/>
  <c r="AF36" i="9"/>
  <c r="C114" i="14"/>
  <c r="AA10" i="9"/>
  <c r="G18" i="19"/>
  <c r="H18" i="19"/>
  <c r="AF41" i="9"/>
  <c r="G134" i="14"/>
  <c r="H58" i="14"/>
  <c r="G116" i="14"/>
  <c r="G26" i="18"/>
  <c r="H26" i="18"/>
  <c r="E60" i="14"/>
  <c r="I21" i="10"/>
  <c r="L21" i="10" s="1"/>
  <c r="H35" i="19"/>
  <c r="E59" i="18"/>
  <c r="X48" i="9"/>
  <c r="F168" i="14"/>
  <c r="N26" i="10"/>
  <c r="F19" i="10"/>
  <c r="G61" i="18"/>
  <c r="H115" i="14"/>
  <c r="H122" i="14"/>
  <c r="C51" i="14" l="1"/>
  <c r="H49" i="2"/>
  <c r="E82" i="2"/>
  <c r="E62" i="2"/>
  <c r="H40" i="14"/>
  <c r="F82" i="2"/>
  <c r="G63" i="14"/>
  <c r="G88" i="2"/>
  <c r="D62" i="2"/>
  <c r="D85" i="2" s="1"/>
  <c r="AE34" i="9"/>
  <c r="AF34" i="9"/>
  <c r="D47" i="14"/>
  <c r="F47" i="14" s="1"/>
  <c r="G47" i="14" s="1"/>
  <c r="D78" i="14"/>
  <c r="F78" i="14" s="1"/>
  <c r="G78" i="14" s="1"/>
  <c r="F97" i="2"/>
  <c r="D75" i="14"/>
  <c r="F75" i="14" s="1"/>
  <c r="F94" i="2"/>
  <c r="D76" i="14"/>
  <c r="F76" i="14" s="1"/>
  <c r="H76" i="14" s="1"/>
  <c r="F95" i="2"/>
  <c r="H17" i="18"/>
  <c r="E77" i="14"/>
  <c r="E20" i="18"/>
  <c r="E18" i="18" s="1"/>
  <c r="E37" i="18" s="1"/>
  <c r="F37" i="14"/>
  <c r="G87" i="2"/>
  <c r="H90" i="2"/>
  <c r="H163" i="14"/>
  <c r="G161" i="14"/>
  <c r="G44" i="18"/>
  <c r="D37" i="14"/>
  <c r="AF40" i="9"/>
  <c r="E75" i="14"/>
  <c r="E93" i="2"/>
  <c r="E100" i="2" s="1"/>
  <c r="G54" i="18"/>
  <c r="H87" i="2"/>
  <c r="G21" i="18"/>
  <c r="AF44" i="9"/>
  <c r="E37" i="14"/>
  <c r="E71" i="14" s="1"/>
  <c r="G107" i="14"/>
  <c r="H134" i="14"/>
  <c r="H152" i="14"/>
  <c r="G158" i="14"/>
  <c r="E50" i="18"/>
  <c r="E113" i="14" s="1"/>
  <c r="H146" i="14"/>
  <c r="H96" i="14"/>
  <c r="D7" i="18"/>
  <c r="F7" i="18" s="1"/>
  <c r="F13" i="18"/>
  <c r="G90" i="2"/>
  <c r="AF42" i="9"/>
  <c r="G112" i="14"/>
  <c r="D60" i="14"/>
  <c r="H104" i="14"/>
  <c r="G121" i="14"/>
  <c r="G18" i="2"/>
  <c r="G41" i="2"/>
  <c r="G70" i="2"/>
  <c r="F25" i="18"/>
  <c r="H30" i="19"/>
  <c r="F43" i="19"/>
  <c r="H13" i="18"/>
  <c r="H61" i="18"/>
  <c r="G30" i="19"/>
  <c r="G35" i="19"/>
  <c r="G34" i="14"/>
  <c r="G97" i="14"/>
  <c r="G42" i="14"/>
  <c r="G40" i="14"/>
  <c r="H50" i="14"/>
  <c r="H54" i="14"/>
  <c r="H8" i="19"/>
  <c r="H40" i="19"/>
  <c r="F85" i="14"/>
  <c r="E85" i="14"/>
  <c r="G88" i="14"/>
  <c r="H92" i="14"/>
  <c r="H102" i="14"/>
  <c r="G99" i="14"/>
  <c r="E25" i="18"/>
  <c r="G13" i="18"/>
  <c r="AD23" i="9"/>
  <c r="G38" i="14"/>
  <c r="H67" i="2"/>
  <c r="H121" i="14"/>
  <c r="G39" i="14"/>
  <c r="G104" i="14"/>
  <c r="H106" i="14"/>
  <c r="E155" i="14"/>
  <c r="H112" i="14"/>
  <c r="G41" i="14"/>
  <c r="G128" i="14"/>
  <c r="H42" i="14"/>
  <c r="H99" i="14"/>
  <c r="H161" i="14"/>
  <c r="C85" i="14"/>
  <c r="G152" i="14"/>
  <c r="G50" i="14"/>
  <c r="H158" i="14"/>
  <c r="G92" i="14"/>
  <c r="H61" i="14"/>
  <c r="H91" i="14"/>
  <c r="H101" i="14"/>
  <c r="H98" i="14"/>
  <c r="G162" i="14"/>
  <c r="D43" i="19"/>
  <c r="D108" i="14" s="1"/>
  <c r="D67" i="18"/>
  <c r="D114" i="14" s="1"/>
  <c r="E67" i="18"/>
  <c r="H123" i="14"/>
  <c r="N65" i="9"/>
  <c r="AF47" i="9"/>
  <c r="H70" i="2"/>
  <c r="H41" i="2"/>
  <c r="H45" i="14"/>
  <c r="G56" i="14"/>
  <c r="G89" i="14"/>
  <c r="G93" i="14"/>
  <c r="H100" i="14"/>
  <c r="H107" i="14"/>
  <c r="D50" i="18"/>
  <c r="D113" i="14" s="1"/>
  <c r="G25" i="18"/>
  <c r="F50" i="18"/>
  <c r="E151" i="14"/>
  <c r="AD10" i="9"/>
  <c r="H38" i="14"/>
  <c r="E135" i="14"/>
  <c r="G135" i="14" s="1"/>
  <c r="AE38" i="9"/>
  <c r="AF35" i="9"/>
  <c r="D120" i="14"/>
  <c r="D118" i="14" s="1"/>
  <c r="E18" i="11" s="1"/>
  <c r="D127" i="14"/>
  <c r="E8" i="3"/>
  <c r="H128" i="14"/>
  <c r="G106" i="14"/>
  <c r="G55" i="14"/>
  <c r="G115" i="14"/>
  <c r="H119" i="14"/>
  <c r="F70" i="14"/>
  <c r="G46" i="14"/>
  <c r="G54" i="14"/>
  <c r="G59" i="14"/>
  <c r="H90" i="14"/>
  <c r="G157" i="14"/>
  <c r="G84" i="14"/>
  <c r="G61" i="14"/>
  <c r="H46" i="14"/>
  <c r="G110" i="14"/>
  <c r="H80" i="14"/>
  <c r="D85" i="14"/>
  <c r="G45" i="14"/>
  <c r="G48" i="14"/>
  <c r="H56" i="14"/>
  <c r="F160" i="14"/>
  <c r="H168" i="14"/>
  <c r="F19" i="11"/>
  <c r="E138" i="14"/>
  <c r="D93" i="2"/>
  <c r="E44" i="14"/>
  <c r="H44" i="14" s="1"/>
  <c r="G67" i="2"/>
  <c r="G35" i="14"/>
  <c r="G9" i="2"/>
  <c r="H19" i="18"/>
  <c r="F111" i="14"/>
  <c r="H111" i="14" s="1"/>
  <c r="F36" i="14"/>
  <c r="H36" i="14" s="1"/>
  <c r="H36" i="18"/>
  <c r="H8" i="18"/>
  <c r="F81" i="2"/>
  <c r="G81" i="2" s="1"/>
  <c r="G8" i="18"/>
  <c r="H7" i="2"/>
  <c r="AF33" i="9"/>
  <c r="AE32" i="9"/>
  <c r="H59" i="18"/>
  <c r="G59" i="18"/>
  <c r="H52" i="18"/>
  <c r="F67" i="18"/>
  <c r="G52" i="18"/>
  <c r="G50" i="18"/>
  <c r="H50" i="18"/>
  <c r="F113" i="14"/>
  <c r="G113" i="14" s="1"/>
  <c r="G105" i="14"/>
  <c r="H105" i="14"/>
  <c r="H84" i="14"/>
  <c r="AD48" i="9"/>
  <c r="D8" i="3" s="1"/>
  <c r="D6" i="3" s="1"/>
  <c r="G11" i="2"/>
  <c r="H25" i="18"/>
  <c r="AF43" i="9"/>
  <c r="G119" i="14"/>
  <c r="F43" i="14"/>
  <c r="H59" i="14"/>
  <c r="H41" i="14"/>
  <c r="H89" i="2"/>
  <c r="H48" i="14"/>
  <c r="AE44" i="9"/>
  <c r="I20" i="10"/>
  <c r="AF37" i="9"/>
  <c r="G39" i="18"/>
  <c r="N75" i="10"/>
  <c r="E160" i="14"/>
  <c r="C43" i="19"/>
  <c r="C108" i="14" s="1"/>
  <c r="H154" i="14"/>
  <c r="G154" i="14"/>
  <c r="E165" i="14"/>
  <c r="H60" i="14"/>
  <c r="AF38" i="9"/>
  <c r="H39" i="18"/>
  <c r="H88" i="2"/>
  <c r="G96" i="14"/>
  <c r="AE40" i="9"/>
  <c r="H86" i="14"/>
  <c r="G86" i="14"/>
  <c r="G57" i="14"/>
  <c r="H11" i="18"/>
  <c r="H54" i="18"/>
  <c r="H157" i="14"/>
  <c r="C118" i="14"/>
  <c r="H126" i="14"/>
  <c r="H55" i="14"/>
  <c r="F155" i="14"/>
  <c r="AA23" i="9"/>
  <c r="G163" i="14"/>
  <c r="H79" i="14"/>
  <c r="G80" i="14"/>
  <c r="H54" i="2"/>
  <c r="G54" i="2"/>
  <c r="H61" i="2"/>
  <c r="G49" i="2"/>
  <c r="D70" i="14"/>
  <c r="H18" i="2"/>
  <c r="H17" i="2"/>
  <c r="G17" i="2"/>
  <c r="C70" i="14"/>
  <c r="G168" i="14"/>
  <c r="I25" i="10"/>
  <c r="E167" i="14"/>
  <c r="E164" i="14"/>
  <c r="I15" i="10"/>
  <c r="C164" i="14"/>
  <c r="C165" i="14"/>
  <c r="C160" i="14"/>
  <c r="N21" i="10"/>
  <c r="G60" i="14"/>
  <c r="H43" i="19"/>
  <c r="F108" i="14"/>
  <c r="H108" i="14" s="1"/>
  <c r="G43" i="19"/>
  <c r="H85" i="14"/>
  <c r="W48" i="9"/>
  <c r="H138" i="14"/>
  <c r="G138" i="14"/>
  <c r="AE45" i="9"/>
  <c r="AE41" i="9"/>
  <c r="AE39" i="9"/>
  <c r="AE35" i="9"/>
  <c r="AE33" i="9"/>
  <c r="S48" i="9"/>
  <c r="H57" i="14"/>
  <c r="H39" i="14"/>
  <c r="C134" i="14"/>
  <c r="F151" i="14"/>
  <c r="O48" i="9"/>
  <c r="AA48" i="9"/>
  <c r="E129" i="14"/>
  <c r="G129" i="14" s="1"/>
  <c r="AB48" i="9"/>
  <c r="H162" i="14"/>
  <c r="F62" i="2"/>
  <c r="AE46" i="9"/>
  <c r="AF46" i="9"/>
  <c r="AC48" i="9"/>
  <c r="AF32" i="9"/>
  <c r="T48" i="9"/>
  <c r="N17" i="10"/>
  <c r="L17" i="10"/>
  <c r="G79" i="14"/>
  <c r="L26" i="10"/>
  <c r="C74" i="14"/>
  <c r="C81" i="14" s="1"/>
  <c r="E85" i="2" l="1"/>
  <c r="E91" i="2" s="1"/>
  <c r="E52" i="14" s="1"/>
  <c r="E73" i="2"/>
  <c r="E78" i="2" s="1"/>
  <c r="F93" i="2"/>
  <c r="G76" i="14"/>
  <c r="H78" i="14"/>
  <c r="D71" i="14"/>
  <c r="H47" i="14"/>
  <c r="F71" i="14"/>
  <c r="H71" i="14" s="1"/>
  <c r="G75" i="14"/>
  <c r="D91" i="2"/>
  <c r="D52" i="14" s="1"/>
  <c r="N20" i="10"/>
  <c r="I19" i="10"/>
  <c r="I23" i="10" s="1"/>
  <c r="G37" i="14"/>
  <c r="H37" i="14"/>
  <c r="H75" i="14"/>
  <c r="E74" i="14"/>
  <c r="E81" i="14" s="1"/>
  <c r="E68" i="18"/>
  <c r="E71" i="18" s="1"/>
  <c r="H135" i="14"/>
  <c r="G85" i="14"/>
  <c r="D74" i="14"/>
  <c r="F74" i="14" s="1"/>
  <c r="H43" i="14"/>
  <c r="E51" i="14"/>
  <c r="E62" i="14" s="1"/>
  <c r="C62" i="14"/>
  <c r="C67" i="14" s="1"/>
  <c r="C131" i="14" s="1"/>
  <c r="E127" i="14"/>
  <c r="E125" i="14" s="1"/>
  <c r="F127" i="14"/>
  <c r="D125" i="14"/>
  <c r="E6" i="3"/>
  <c r="F8" i="3"/>
  <c r="E120" i="14"/>
  <c r="E118" i="14" s="1"/>
  <c r="F120" i="14"/>
  <c r="E17" i="11"/>
  <c r="D51" i="14"/>
  <c r="D62" i="14" s="1"/>
  <c r="D67" i="14" s="1"/>
  <c r="G44" i="14"/>
  <c r="E70" i="14"/>
  <c r="H81" i="2"/>
  <c r="G7" i="11"/>
  <c r="G36" i="14"/>
  <c r="F51" i="14"/>
  <c r="F62" i="14" s="1"/>
  <c r="F67" i="14" s="1"/>
  <c r="G9" i="11" s="1"/>
  <c r="AF48" i="9"/>
  <c r="G43" i="14"/>
  <c r="H155" i="14"/>
  <c r="G155" i="14"/>
  <c r="D73" i="2"/>
  <c r="D78" i="2" s="1"/>
  <c r="H113" i="14"/>
  <c r="G160" i="14"/>
  <c r="H160" i="14"/>
  <c r="I24" i="10"/>
  <c r="E166" i="14"/>
  <c r="L20" i="10"/>
  <c r="H67" i="18"/>
  <c r="G67" i="18"/>
  <c r="F114" i="14"/>
  <c r="D17" i="11"/>
  <c r="H7" i="18"/>
  <c r="G7" i="18"/>
  <c r="Z49" i="9"/>
  <c r="R49" i="9"/>
  <c r="V49" i="9"/>
  <c r="N49" i="9"/>
  <c r="G82" i="2"/>
  <c r="H82" i="2"/>
  <c r="L25" i="10"/>
  <c r="F167" i="14"/>
  <c r="N25" i="10"/>
  <c r="N15" i="10"/>
  <c r="L15" i="10"/>
  <c r="H129" i="14"/>
  <c r="M49" i="9"/>
  <c r="U49" i="9"/>
  <c r="Y49" i="9"/>
  <c r="Q49" i="9"/>
  <c r="F73" i="2"/>
  <c r="F85" i="2"/>
  <c r="G62" i="2"/>
  <c r="H62" i="2"/>
  <c r="G151" i="14"/>
  <c r="H151" i="14"/>
  <c r="C85" i="2"/>
  <c r="C91" i="2" s="1"/>
  <c r="C52" i="14" s="1"/>
  <c r="AE48" i="9"/>
  <c r="G71" i="14" l="1"/>
  <c r="E8" i="11"/>
  <c r="E13" i="11"/>
  <c r="D53" i="14"/>
  <c r="C133" i="14"/>
  <c r="C94" i="14"/>
  <c r="E9" i="11"/>
  <c r="D94" i="14"/>
  <c r="D20" i="18"/>
  <c r="F20" i="18" s="1"/>
  <c r="D10" i="11"/>
  <c r="D9" i="11"/>
  <c r="C132" i="14"/>
  <c r="F6" i="3"/>
  <c r="G8" i="3"/>
  <c r="H8" i="3"/>
  <c r="F17" i="11"/>
  <c r="F18" i="11"/>
  <c r="H120" i="14"/>
  <c r="G120" i="14"/>
  <c r="F118" i="14"/>
  <c r="G127" i="14"/>
  <c r="H127" i="14"/>
  <c r="F125" i="14"/>
  <c r="G125" i="14" s="1"/>
  <c r="D131" i="14"/>
  <c r="E10" i="11"/>
  <c r="D132" i="14"/>
  <c r="D133" i="14"/>
  <c r="E11" i="11"/>
  <c r="G70" i="14"/>
  <c r="H70" i="14"/>
  <c r="G51" i="14"/>
  <c r="F133" i="14"/>
  <c r="F131" i="14"/>
  <c r="G10" i="11"/>
  <c r="H51" i="14"/>
  <c r="F132" i="14"/>
  <c r="G11" i="11"/>
  <c r="AC49" i="9"/>
  <c r="AD49" i="9"/>
  <c r="F164" i="14"/>
  <c r="H164" i="14" s="1"/>
  <c r="N19" i="10"/>
  <c r="L19" i="10"/>
  <c r="H114" i="14"/>
  <c r="G114" i="14"/>
  <c r="F166" i="14"/>
  <c r="N24" i="10"/>
  <c r="L24" i="10"/>
  <c r="H167" i="14"/>
  <c r="G167" i="14"/>
  <c r="D96" i="2"/>
  <c r="D13" i="11"/>
  <c r="C53" i="14"/>
  <c r="D8" i="11"/>
  <c r="F13" i="11"/>
  <c r="F8" i="11"/>
  <c r="E53" i="14"/>
  <c r="E67" i="14"/>
  <c r="H62" i="14"/>
  <c r="G62" i="14"/>
  <c r="F78" i="2"/>
  <c r="H73" i="2"/>
  <c r="G73" i="2"/>
  <c r="L23" i="10"/>
  <c r="F165" i="14"/>
  <c r="N23" i="10"/>
  <c r="G74" i="14"/>
  <c r="H74" i="14"/>
  <c r="G85" i="2"/>
  <c r="F91" i="2"/>
  <c r="H85" i="2"/>
  <c r="F96" i="2" l="1"/>
  <c r="H6" i="3"/>
  <c r="G6" i="3"/>
  <c r="H125" i="14"/>
  <c r="G17" i="11"/>
  <c r="G118" i="14"/>
  <c r="G18" i="11"/>
  <c r="H118" i="14"/>
  <c r="D18" i="18"/>
  <c r="G164" i="14"/>
  <c r="H166" i="14"/>
  <c r="G166" i="14"/>
  <c r="H12" i="2"/>
  <c r="G12" i="2"/>
  <c r="D77" i="14"/>
  <c r="G91" i="2"/>
  <c r="F52" i="14"/>
  <c r="H91" i="2"/>
  <c r="G165" i="14"/>
  <c r="H165" i="14"/>
  <c r="G78" i="2"/>
  <c r="H78" i="2"/>
  <c r="G20" i="18"/>
  <c r="H20" i="18"/>
  <c r="F18" i="18"/>
  <c r="E131" i="14"/>
  <c r="E94" i="14"/>
  <c r="E132" i="14"/>
  <c r="F11" i="11"/>
  <c r="F10" i="11"/>
  <c r="F9" i="11"/>
  <c r="E133" i="14"/>
  <c r="H67" i="14"/>
  <c r="G67" i="14"/>
  <c r="D37" i="18" l="1"/>
  <c r="D68" i="18" s="1"/>
  <c r="D71" i="18" s="1"/>
  <c r="F77" i="14"/>
  <c r="D81" i="14"/>
  <c r="H94" i="14"/>
  <c r="G94" i="14"/>
  <c r="G18" i="18"/>
  <c r="F37" i="18"/>
  <c r="H18" i="18"/>
  <c r="G13" i="11"/>
  <c r="H52" i="14"/>
  <c r="G8" i="11"/>
  <c r="F53" i="14"/>
  <c r="G52" i="14"/>
  <c r="G133" i="14"/>
  <c r="H133" i="14"/>
  <c r="G132" i="14"/>
  <c r="H132" i="14"/>
  <c r="H131" i="14"/>
  <c r="G131" i="14"/>
  <c r="H77" i="14" l="1"/>
  <c r="F81" i="14"/>
  <c r="G77" i="14"/>
  <c r="F68" i="18"/>
  <c r="H37" i="18"/>
  <c r="G37" i="18"/>
  <c r="H53" i="14"/>
  <c r="G53" i="14"/>
  <c r="H81" i="14" l="1"/>
  <c r="G81" i="14"/>
  <c r="F71" i="18"/>
  <c r="H68" i="18"/>
  <c r="G68" i="18"/>
  <c r="H71" i="18" l="1"/>
  <c r="G71" i="18"/>
  <c r="G95" i="2"/>
  <c r="H95" i="2"/>
  <c r="G97" i="2"/>
  <c r="H97" i="2"/>
  <c r="H99" i="2"/>
  <c r="G99" i="2"/>
  <c r="G96" i="2"/>
  <c r="H96" i="2"/>
  <c r="H98" i="2"/>
  <c r="G98" i="2"/>
  <c r="G94" i="2"/>
  <c r="H94" i="2"/>
  <c r="F100" i="2"/>
  <c r="G100" i="2" l="1"/>
  <c r="H100" i="2"/>
  <c r="H93" i="2"/>
  <c r="G93" i="2"/>
</calcChain>
</file>

<file path=xl/sharedStrings.xml><?xml version="1.0" encoding="utf-8"?>
<sst xmlns="http://schemas.openxmlformats.org/spreadsheetml/2006/main" count="956" uniqueCount="478">
  <si>
    <t>Код рядка</t>
  </si>
  <si>
    <t>капітальне будівництво</t>
  </si>
  <si>
    <t>придбання (виготовлення) основних засобів</t>
  </si>
  <si>
    <t>придбання (створення) нематеріальних активів</t>
  </si>
  <si>
    <t>Фінансовий результат від операційної діяльності</t>
  </si>
  <si>
    <t>Витрати на оплату праці</t>
  </si>
  <si>
    <t>Відрахування на соціальні заходи</t>
  </si>
  <si>
    <t>Амортизація</t>
  </si>
  <si>
    <t>за ЗКГНГ</t>
  </si>
  <si>
    <t>за СПОДУ</t>
  </si>
  <si>
    <t xml:space="preserve">за  КВЕД  </t>
  </si>
  <si>
    <t xml:space="preserve">Місцезнаходження  </t>
  </si>
  <si>
    <t xml:space="preserve">Телефон </t>
  </si>
  <si>
    <t xml:space="preserve">Прізвище та ініціали керівника  </t>
  </si>
  <si>
    <t xml:space="preserve">Підприємство  </t>
  </si>
  <si>
    <t xml:space="preserve">Організаційно-правова форма </t>
  </si>
  <si>
    <t xml:space="preserve">Вид економічної діяльності    </t>
  </si>
  <si>
    <t xml:space="preserve">Галузь     </t>
  </si>
  <si>
    <t xml:space="preserve">Код рядка </t>
  </si>
  <si>
    <t>Усього доходів</t>
  </si>
  <si>
    <t>Територія</t>
  </si>
  <si>
    <t>Форма власності</t>
  </si>
  <si>
    <t>витрати на страхові послуги</t>
  </si>
  <si>
    <t>витрати на аудиторські послуги</t>
  </si>
  <si>
    <t>Валовий прибуток (збиток)</t>
  </si>
  <si>
    <t xml:space="preserve">прибуток </t>
  </si>
  <si>
    <t>збиток</t>
  </si>
  <si>
    <t>Резервний фонд</t>
  </si>
  <si>
    <t>витрати на паливо та енергію</t>
  </si>
  <si>
    <t>Інші операційні витрати</t>
  </si>
  <si>
    <t>придбання (виготовлення) інших необоротних матеріальних активів</t>
  </si>
  <si>
    <t>Чистий грошовий потік</t>
  </si>
  <si>
    <t>Забезпечення</t>
  </si>
  <si>
    <t>х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</si>
  <si>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</si>
  <si>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</si>
  <si>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</si>
  <si>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</si>
  <si>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</si>
  <si>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</si>
  <si>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</si>
  <si>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</si>
  <si>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</si>
  <si>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</si>
  <si>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</si>
  <si>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</si>
  <si>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</si>
  <si>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поліпшення основних фондів</t>
  </si>
  <si>
    <t>відрахування до резерву сумнівних боргів</t>
  </si>
  <si>
    <t>№ з/п</t>
  </si>
  <si>
    <t xml:space="preserve">Надходження від продажу акцій та облігацій </t>
  </si>
  <si>
    <t xml:space="preserve">Придбання акцій та облігацій  </t>
  </si>
  <si>
    <t>Залучення кредитних коштів</t>
  </si>
  <si>
    <t>Усього</t>
  </si>
  <si>
    <t>Відсоток</t>
  </si>
  <si>
    <t>Залишок нерозподіленого прибутку (непокритого збитку) на початок звітного періоду</t>
  </si>
  <si>
    <t>Залишок нерозподіленого прибутку (непокритого збитку) на кінець звітного періоду</t>
  </si>
  <si>
    <t>відрахування до недержавних пенсійних фондів</t>
  </si>
  <si>
    <t>витрати на консалтингові послуги</t>
  </si>
  <si>
    <t>амортизація основних засобів і нематеріальних активів</t>
  </si>
  <si>
    <t>консультаційні та інформаційні послуги</t>
  </si>
  <si>
    <t>Зобов'язання</t>
  </si>
  <si>
    <t xml:space="preserve">Сума, валюта за договорами </t>
  </si>
  <si>
    <t>Процентна ставка</t>
  </si>
  <si>
    <t>модернізація, модифікація (добудова, дообладнання, реконструкція) основних засобів</t>
  </si>
  <si>
    <t>Розвиток виробництва</t>
  </si>
  <si>
    <t>витрати на благодійну допомогу</t>
  </si>
  <si>
    <r>
      <t xml:space="preserve">Орган державного управління  </t>
    </r>
    <r>
      <rPr>
        <b/>
        <i/>
        <sz val="14"/>
        <rFont val="Times New Roman"/>
        <family val="1"/>
        <charset val="204"/>
      </rPr>
      <t xml:space="preserve"> </t>
    </r>
  </si>
  <si>
    <t xml:space="preserve">Вид кредитного продукту та цільове призначення </t>
  </si>
  <si>
    <t xml:space="preserve">      4. Діючі фінансові зобов'язання підприємства</t>
  </si>
  <si>
    <t xml:space="preserve">      5. Інформація щодо отримання та повернення залучених коштів</t>
  </si>
  <si>
    <t>витрати на утримання основних фондів, інших необоротних активів загальногосподарського використання,  у тому числі:</t>
  </si>
  <si>
    <t>(посада)</t>
  </si>
  <si>
    <t>(підпис)</t>
  </si>
  <si>
    <t>витрати на рекламу</t>
  </si>
  <si>
    <t>Інші операційні витрати, усього, у тому числі:</t>
  </si>
  <si>
    <t>Капітальні інвестиції, усього,
у тому числі:</t>
  </si>
  <si>
    <t>податок на доходи фізичних осіб</t>
  </si>
  <si>
    <t>акцизний податок</t>
  </si>
  <si>
    <t>Вид діяльності</t>
  </si>
  <si>
    <t>Заборгованість на останню дату</t>
  </si>
  <si>
    <t>Бюджетне фінансування</t>
  </si>
  <si>
    <t>Дата видачі / погашення (графік)</t>
  </si>
  <si>
    <t>кредити</t>
  </si>
  <si>
    <t>Повернення коштів за короткостроковими зобов'язаннями, у тому числі:</t>
  </si>
  <si>
    <t>Отримання коштів за короткостроковими зобов'язаннями, у тому числі:</t>
  </si>
  <si>
    <t xml:space="preserve">позики </t>
  </si>
  <si>
    <t>Фінансовий результат до оподаткування</t>
  </si>
  <si>
    <t>І. Формування фінансових результатів</t>
  </si>
  <si>
    <t>Оптимальне значення</t>
  </si>
  <si>
    <t xml:space="preserve">         (ініціали, прізвище)    </t>
  </si>
  <si>
    <t>у тому числі:</t>
  </si>
  <si>
    <r>
      <t>у тому числі:</t>
    </r>
    <r>
      <rPr>
        <i/>
        <sz val="14"/>
        <rFont val="Times New Roman"/>
        <family val="1"/>
        <charset val="204"/>
      </rPr>
      <t xml:space="preserve"> </t>
    </r>
  </si>
  <si>
    <t>рентна плата за транспортування</t>
  </si>
  <si>
    <t>_____________________________</t>
  </si>
  <si>
    <t>Середньооблікова кількість штатних працівників</t>
  </si>
  <si>
    <t xml:space="preserve">до Порядку складання, затвердження </t>
  </si>
  <si>
    <t>витрати, пов'язані з використанням власних службових автомобілів</t>
  </si>
  <si>
    <t>Дохід від участі в капіталі (розшифрувати)</t>
  </si>
  <si>
    <t>Інші фінансові доходи (розшифрувати)</t>
  </si>
  <si>
    <t>інші адміністративні витрати (розшифрувати)</t>
  </si>
  <si>
    <t>Фінансові витрати (розшифрувати)</t>
  </si>
  <si>
    <t>Втрати від участі в капіталі (розшифрувати)</t>
  </si>
  <si>
    <t>Інші фонди (розшифрувати)</t>
  </si>
  <si>
    <t>Інші цілі (розшифрувати)</t>
  </si>
  <si>
    <t>Усього витрат</t>
  </si>
  <si>
    <t>облігації</t>
  </si>
  <si>
    <t>Інформація</t>
  </si>
  <si>
    <t>інші витрати (розшифрувати)</t>
  </si>
  <si>
    <t>інші витрати на збут (розшифрувати)</t>
  </si>
  <si>
    <t>Найменування  банку</t>
  </si>
  <si>
    <t>Інші джерела (розшифрувати)</t>
  </si>
  <si>
    <t>(ініціали, прізвище)</t>
  </si>
  <si>
    <t>за КОАТУУ</t>
  </si>
  <si>
    <t>за КОПФГ</t>
  </si>
  <si>
    <t xml:space="preserve">за ЄДРПОУ </t>
  </si>
  <si>
    <t>у тому числі за основними видами діяльності за КВЕД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</si>
  <si>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</si>
  <si>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(найменування підприємства)</t>
  </si>
  <si>
    <t>Код за ЄДРПОУ</t>
  </si>
  <si>
    <t>Рік</t>
  </si>
  <si>
    <t>Витрати на збут</t>
  </si>
  <si>
    <t>EBITDA</t>
  </si>
  <si>
    <t>Власний капітал</t>
  </si>
  <si>
    <t>Розподіл чистого прибутку</t>
  </si>
  <si>
    <t>IІ. Розрахунки з бюджетом</t>
  </si>
  <si>
    <t>Чистий рух коштів від інвестиційної діяльності </t>
  </si>
  <si>
    <t>Чистий рух коштів від фінансової діяльності </t>
  </si>
  <si>
    <t>Розрахунок показника EBITDA</t>
  </si>
  <si>
    <t xml:space="preserve">Вплив зміни валютних курсів на залишок коштів </t>
  </si>
  <si>
    <t>Довгострокові зобов'язання і забезпечення</t>
  </si>
  <si>
    <t>Поточні зобов'язання і забезпечення</t>
  </si>
  <si>
    <t>Собівартість реалізованої продукції (товарів, робіт, послуг)</t>
  </si>
  <si>
    <t>у тому числі на державну частку</t>
  </si>
  <si>
    <t>&gt; 1</t>
  </si>
  <si>
    <t>транспортні витрати</t>
  </si>
  <si>
    <t>витрати на зберігання та упаковку</t>
  </si>
  <si>
    <t>Коефіцієнти рентабельності та прибутковості</t>
  </si>
  <si>
    <t>Аналіз капітальних інвестицій</t>
  </si>
  <si>
    <t>Коефіцієнти фінансової стійкості та ліквідності</t>
  </si>
  <si>
    <t>Стандарти звітності П(с)БОУ</t>
  </si>
  <si>
    <t>Стандарти звітності МСФЗ</t>
  </si>
  <si>
    <t>Перенесено з додаткового капіталу</t>
  </si>
  <si>
    <t>Марка</t>
  </si>
  <si>
    <t>Рік придбання</t>
  </si>
  <si>
    <t>Витрати, усього</t>
  </si>
  <si>
    <t>Договір</t>
  </si>
  <si>
    <t>Основні фінансові показники</t>
  </si>
  <si>
    <t>Чистий дохід від реалізації продукції (товарів, робіт, послуг)</t>
  </si>
  <si>
    <t>державними унітарними підприємствами та їх об'єднаннями до державного бюджету</t>
  </si>
  <si>
    <t>витрати на оренду службових автомобілів</t>
  </si>
  <si>
    <t>Загальна кошторисна вартість</t>
  </si>
  <si>
    <t xml:space="preserve">IV. Капітальні інвестиції </t>
  </si>
  <si>
    <t>V. Коефіцієнтний аналіз</t>
  </si>
  <si>
    <t>8. Джерела капітальних інвестицій</t>
  </si>
  <si>
    <t>курсові різниці</t>
  </si>
  <si>
    <t>2012/1</t>
  </si>
  <si>
    <t>4010</t>
  </si>
  <si>
    <t>Адміністративні витрати, у тому числі:</t>
  </si>
  <si>
    <t>Витрати на збут, у тому числі:</t>
  </si>
  <si>
    <t>Рентабельність EBITDA</t>
  </si>
  <si>
    <t>Коефіцієнт фінансової стійкості</t>
  </si>
  <si>
    <t>Елементи операційних витрат</t>
  </si>
  <si>
    <t>Факт наростаючим підсумком з початку року</t>
  </si>
  <si>
    <t>Факт</t>
  </si>
  <si>
    <t>Додаток 3</t>
  </si>
  <si>
    <t>ЗВІТ</t>
  </si>
  <si>
    <t xml:space="preserve">ПРО ВИКОНАННЯ ФІНАНСОВОГО ПЛАНУ ПІДПРИЄМСТВА </t>
  </si>
  <si>
    <t>(квартал, рік)</t>
  </si>
  <si>
    <t>__________________________</t>
  </si>
  <si>
    <t>План</t>
  </si>
  <si>
    <t xml:space="preserve">чистий дохід  від реалізації продукції (товарів, робіт, послуг) </t>
  </si>
  <si>
    <t xml:space="preserve">кількість продукції/     наданих послуг </t>
  </si>
  <si>
    <t>Заборгованість за кредитами на початок звітного періоду</t>
  </si>
  <si>
    <t>Отримано залучених коштів за звітний період</t>
  </si>
  <si>
    <t>план</t>
  </si>
  <si>
    <t>факт</t>
  </si>
  <si>
    <t>Заборгованість на кінець звітного періоду</t>
  </si>
  <si>
    <t xml:space="preserve">      3. Інформація про бізнес підприємства (код рядка 1000 фінансового плану)</t>
  </si>
  <si>
    <t>Найменування об’єкта</t>
  </si>
  <si>
    <t>9. Капітальне будівництво (рядок 4010 таблиці 4)</t>
  </si>
  <si>
    <t xml:space="preserve">та контролю виконання фінансового плану </t>
  </si>
  <si>
    <t>суб'єкта господарювання державного сектору економіки</t>
  </si>
  <si>
    <t xml:space="preserve">          </t>
  </si>
  <si>
    <t xml:space="preserve">                  (підпис)</t>
  </si>
  <si>
    <t xml:space="preserve">                                                   (посада)</t>
  </si>
  <si>
    <t>Коди</t>
  </si>
  <si>
    <t>Неконтрольована частка</t>
  </si>
  <si>
    <t>минулий рік</t>
  </si>
  <si>
    <t>поточний рік</t>
  </si>
  <si>
    <t xml:space="preserve">план </t>
  </si>
  <si>
    <t>Валовий прибуток/збиток</t>
  </si>
  <si>
    <t>Усього активи</t>
  </si>
  <si>
    <t>Усього зобов'язання і забезпечення</t>
  </si>
  <si>
    <t>Доходи і витрати (деталізація)</t>
  </si>
  <si>
    <t xml:space="preserve">пояснення та обґрунтування відхилення від запланованого рівня доходів/витрат                               </t>
  </si>
  <si>
    <t>відхилення,  +/–</t>
  </si>
  <si>
    <t>виконання, %</t>
  </si>
  <si>
    <t>Фінансовий результат від операційної діяльності, рядок 1100</t>
  </si>
  <si>
    <t>Матеріальні витрати, у тому числі:</t>
  </si>
  <si>
    <t>витрати на сировину та основні матеріали</t>
  </si>
  <si>
    <t>Найменування показника</t>
  </si>
  <si>
    <t>Відхилення,  +/–</t>
  </si>
  <si>
    <t>Виконання, %</t>
  </si>
  <si>
    <t>адміністративно-управлінський персонал</t>
  </si>
  <si>
    <t>директор</t>
  </si>
  <si>
    <t>працівники</t>
  </si>
  <si>
    <t xml:space="preserve">      2. Перелік підприємств, які включені до консолідованого (зведеного) фінансового плану</t>
  </si>
  <si>
    <t>__________________________________________________</t>
  </si>
  <si>
    <t>освоєння капітальних вкладень</t>
  </si>
  <si>
    <t>власні кошти</t>
  </si>
  <si>
    <t>кредитні кошти</t>
  </si>
  <si>
    <t>інші джерела (зазначити джерело)</t>
  </si>
  <si>
    <t>фінансування капітальних інвестицій (оплата грошовими коштами), усього</t>
  </si>
  <si>
    <t xml:space="preserve">у тому числі </t>
  </si>
  <si>
    <t>Власні кошти (розшифрувати)</t>
  </si>
  <si>
    <t xml:space="preserve">Довгострокові зобов'язання, усього </t>
  </si>
  <si>
    <t>Короткострокові зобов'язання, усього</t>
  </si>
  <si>
    <t>Інші фінансові зобов'язання, усього</t>
  </si>
  <si>
    <t>кількість продукції/             наданих послуг, одиниця виміру</t>
  </si>
  <si>
    <t>Примітки</t>
  </si>
  <si>
    <t xml:space="preserve">      Загальна інформація про підприємство (резюме)</t>
  </si>
  <si>
    <t xml:space="preserve">                   (підпис)</t>
  </si>
  <si>
    <t xml:space="preserve">                                         (посада)</t>
  </si>
  <si>
    <t xml:space="preserve">(ініціали, прізвище)    </t>
  </si>
  <si>
    <t xml:space="preserve">                                           (посада)</t>
  </si>
  <si>
    <t xml:space="preserve">             (ініціали, прізвище)    </t>
  </si>
  <si>
    <t>Ковенанти/обмежувальні коефіцієнти</t>
  </si>
  <si>
    <t>Найменування підприємства</t>
  </si>
  <si>
    <t xml:space="preserve">Найменування об’єкта </t>
  </si>
  <si>
    <t>Інформація щодо проектно-кошторисної документації (стан розроблення, затвердження, у разі затвердження зазначити орган, яким затверджено, та відповідний документ)</t>
  </si>
  <si>
    <t>Рік початку        і закінчення будівництва</t>
  </si>
  <si>
    <t>(пункт 11)</t>
  </si>
  <si>
    <t>Збільшення</t>
  </si>
  <si>
    <t>Характеризує ефективність використання активів підприємства</t>
  </si>
  <si>
    <t>Характеризує ефективність господарської діяльності підприємства</t>
  </si>
  <si>
    <t>Характеризує співвідношення власних та позикових коштів і залежність підприємства від зовнішніх фінансових джерел</t>
  </si>
  <si>
    <t>Характеризує інвестиційну політику підприємства</t>
  </si>
  <si>
    <t>Показує достатність ресурсів підприємства, які може бути використано для погашення його поточних зобов'язань.  Нормативним значенням для цього показника є &gt; 1–1,5</t>
  </si>
  <si>
    <t>Мета використання</t>
  </si>
  <si>
    <t>Інші коефіцієнти/ковенанти, якщо такі передбачені умовами кредитних договорів, із зазначенням банку, валюти та суми зобов'язання на дату останньої звітності, строку погашення. У графі "Оптимальне значення" вказати граничне значення коефіцієнта</t>
  </si>
  <si>
    <t>(    )</t>
  </si>
  <si>
    <t>зміна ціни одиниці  (вартості продукції/     наданих послуг)</t>
  </si>
  <si>
    <t>Інші операційні доходи, у тому числі:</t>
  </si>
  <si>
    <t>нетипові операційні доходи</t>
  </si>
  <si>
    <t>Інші операційні витрати, у тому числі:</t>
  </si>
  <si>
    <t>нетипові операційні витрати</t>
  </si>
  <si>
    <t>Дохід від участі в капіталі</t>
  </si>
  <si>
    <t>Втрати від участі в капіталі</t>
  </si>
  <si>
    <t>Інші фінансові доходи</t>
  </si>
  <si>
    <t>Фінансові витрати</t>
  </si>
  <si>
    <t>Інші фонди</t>
  </si>
  <si>
    <t>Інші цілі</t>
  </si>
  <si>
    <t>Капітальні інвестиції, усього, у тому числі:</t>
  </si>
  <si>
    <t>Джерела капітальних інвестицій, усього, у тому числі:</t>
  </si>
  <si>
    <t>4000/1</t>
  </si>
  <si>
    <t>4000/2</t>
  </si>
  <si>
    <t>4000/3</t>
  </si>
  <si>
    <t>4000/4</t>
  </si>
  <si>
    <t>Середньомісячні витрати на оплату праці одного працівника (гривень), усього, у тому числі: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</si>
  <si>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</si>
  <si>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</si>
  <si>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</si>
  <si>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</si>
  <si>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капітальний ремонт</t>
  </si>
  <si>
    <t>Інші операційні доходи, усього, у тому числі:</t>
  </si>
  <si>
    <t>Інші доходи, усього, у тому числі:</t>
  </si>
  <si>
    <t>Інші витрати, усього, у тому числі:</t>
  </si>
  <si>
    <t>Нараховані до сплати відрахування частини чистого прибутку, усього, у тому числі:</t>
  </si>
  <si>
    <t xml:space="preserve">Надходження грошових коштів від операційної діяльності </t>
  </si>
  <si>
    <t>Надходження авансів від покупців і замовників</t>
  </si>
  <si>
    <t xml:space="preserve">Надходження грошових коштів від інвестиційної діяльності </t>
  </si>
  <si>
    <t xml:space="preserve">Надходження грошових коштів від фінансової діяльності </t>
  </si>
  <si>
    <t xml:space="preserve">Розрахунки за продукцію (товари, роботи та послуги) </t>
  </si>
  <si>
    <t xml:space="preserve">Розрахунки з оплати праці </t>
  </si>
  <si>
    <t>податок на прибуток підприємств</t>
  </si>
  <si>
    <t>податок на додану вартість</t>
  </si>
  <si>
    <t>рентна плата</t>
  </si>
  <si>
    <t>відрахування частини чистого прибутку державними підприємствами</t>
  </si>
  <si>
    <t xml:space="preserve">відрахування частини чистого прибутку до фонду на виплату дивідендів на державну частку господарськими товариствами </t>
  </si>
  <si>
    <t>Повернення коштів до бюджету</t>
  </si>
  <si>
    <t xml:space="preserve">Сплата дивідендів </t>
  </si>
  <si>
    <t>Отримання коштів за довгостроковими зобов'язаннями, у тому числі:</t>
  </si>
  <si>
    <t>інші обов’язкові платежі, у тому числі:</t>
  </si>
  <si>
    <t>Повернення коштів за довгостроковими зобов'язаннями, у тому числі:</t>
  </si>
  <si>
    <t>Видатки грошових коштів від операційної діяльності</t>
  </si>
  <si>
    <t xml:space="preserve">Видатки грошових коштів від інвестиційної діяльності </t>
  </si>
  <si>
    <t xml:space="preserve">Видатки грошових коштів від фінансової діяльності </t>
  </si>
  <si>
    <t>Найменування видів діяльності за КВЕД</t>
  </si>
  <si>
    <t xml:space="preserve">      1. Дані про підприємство, персонал та витрати на оплату праці</t>
  </si>
  <si>
    <t>Чистий фінансовий результат, у тому числі:</t>
  </si>
  <si>
    <t>ІІІ. Рух грошових коштів (за прямим методом)</t>
  </si>
  <si>
    <t>Повернення податків і зборів, у тому числі:</t>
  </si>
  <si>
    <t>податку на додану вартість</t>
  </si>
  <si>
    <t>Зобов’язання з податків, зборів та інших обов’язкових платежів, у тому числі:</t>
  </si>
  <si>
    <t>Виручка від реалізації фінансових інвестицій</t>
  </si>
  <si>
    <t xml:space="preserve">Виручка від реалізації необоротних активів </t>
  </si>
  <si>
    <t>Надходження від власного капіталу</t>
  </si>
  <si>
    <t>Витрачання на викуп власних акцій</t>
  </si>
  <si>
    <t>Чистий рух коштів від операційної діяльності</t>
  </si>
  <si>
    <t>Чистий фінансовий результат</t>
  </si>
  <si>
    <t>І. Рух коштів у результаті операційної діяльності</t>
  </si>
  <si>
    <t>3146/1</t>
  </si>
  <si>
    <t>3146/2</t>
  </si>
  <si>
    <t>II. Рух коштів у результаті інвестиційної діяльності</t>
  </si>
  <si>
    <t>III. Рух коштів у результаті фінансової діяльності</t>
  </si>
  <si>
    <t>Залишок коштів на початок періоду</t>
  </si>
  <si>
    <t>Залишок коштів на кінець періоду</t>
  </si>
  <si>
    <t>Чистий рух коштів від фінансової діяльності</t>
  </si>
  <si>
    <t>IІІ. Рух грошових коштів</t>
  </si>
  <si>
    <t>ІV. Капітальні інвестиції</t>
  </si>
  <si>
    <t>VI. Звіт про фінансовий стан</t>
  </si>
  <si>
    <t>VІI. Кредитна політика</t>
  </si>
  <si>
    <t>7000</t>
  </si>
  <si>
    <t>7010</t>
  </si>
  <si>
    <t>7001</t>
  </si>
  <si>
    <t>7002</t>
  </si>
  <si>
    <t>7003</t>
  </si>
  <si>
    <t>7011</t>
  </si>
  <si>
    <t>7012</t>
  </si>
  <si>
    <t>7013</t>
  </si>
  <si>
    <t>VIII. Дані про персонал та витрати на оплату праці</t>
  </si>
  <si>
    <t>8000</t>
  </si>
  <si>
    <t>8001</t>
  </si>
  <si>
    <t>8002</t>
  </si>
  <si>
    <t>8003</t>
  </si>
  <si>
    <t>8010</t>
  </si>
  <si>
    <t>8020</t>
  </si>
  <si>
    <t>8021</t>
  </si>
  <si>
    <t>8022</t>
  </si>
  <si>
    <t>8023</t>
  </si>
  <si>
    <t>6. Витрати, пов'язані з використанням власних службових автомобілів (у складі адміністративних витрат, рядок 1031)</t>
  </si>
  <si>
    <t>7. Витрати на оренду службових автомобілів (у складі адміністративних витрат, рядок 1032)</t>
  </si>
  <si>
    <t>1050/1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</si>
  <si>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</si>
  <si>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</si>
  <si>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</si>
  <si>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</si>
  <si>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</si>
  <si>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Гроші та їх еквіваленти</t>
  </si>
  <si>
    <t>Зменшення</t>
  </si>
  <si>
    <t>Рентабельність діяльності</t>
  </si>
  <si>
    <t>Рентабельність активів</t>
  </si>
  <si>
    <t>Рентабельність власного капіталу</t>
  </si>
  <si>
    <t>Коефіцієнт зносу основних засобів</t>
  </si>
  <si>
    <t>Повернено залучених коштів за звітний період</t>
  </si>
  <si>
    <t>плюс амортизація, рядок 1430</t>
  </si>
  <si>
    <t>мінус операційні доходи від курсових різниць, рядок 1071</t>
  </si>
  <si>
    <t>плюс операційні витрати від курсових різниць, рядок 1081</t>
  </si>
  <si>
    <t>мінус значні нетипові операційні доходи, рядок 1072</t>
  </si>
  <si>
    <t>плюс значні нетипові операційні витрати, рядок 1082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</si>
  <si>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 працівників, зовнішніх сумісників та працівників, що працюють за цивільно-правовими договорами)</t>
    </r>
    <r>
      <rPr>
        <b/>
        <sz val="14"/>
        <rFont val="Times New Roman"/>
        <family val="1"/>
        <charset val="204"/>
      </rPr>
      <t>, у тому числі:</t>
    </r>
  </si>
  <si>
    <t xml:space="preserve">                                                 (посада)</t>
  </si>
  <si>
    <t>Факт наростаючим підсумком
з початку року</t>
  </si>
  <si>
    <t>Факт наростаючим підсумком 
з початку року</t>
  </si>
  <si>
    <t>Первісна балансова вартість введених потужностей на початок звітного періоду</t>
  </si>
  <si>
    <t>Незавершене будівництво на початок звітного періоду</t>
  </si>
  <si>
    <r>
      <t xml:space="preserve">Відхилення,  +/–
</t>
    </r>
    <r>
      <rPr>
        <sz val="12"/>
        <rFont val="Times New Roman"/>
        <family val="1"/>
        <charset val="204"/>
      </rPr>
      <t>(Факт звітного періоду /
План звітного періоду)</t>
    </r>
  </si>
  <si>
    <r>
      <t xml:space="preserve">Виконання, %
</t>
    </r>
    <r>
      <rPr>
        <sz val="12"/>
        <rFont val="Times New Roman"/>
        <family val="1"/>
        <charset val="204"/>
      </rPr>
      <t>(Факт звітного періоду /
План звітного періоду)</t>
    </r>
  </si>
  <si>
    <t>Факт
відповідного періоду минулого року</t>
  </si>
  <si>
    <t>План
звітного періоду</t>
  </si>
  <si>
    <t>Факт
звітного періоду</t>
  </si>
  <si>
    <t>Дата
початку
оренди</t>
  </si>
  <si>
    <t>факт
відповідного періоду
минулого року</t>
  </si>
  <si>
    <t>план
звітного періоду</t>
  </si>
  <si>
    <t>факт
звітного періоду</t>
  </si>
  <si>
    <t>Документ, яким затверджений титул будови,
із зазначенням органу, який його погодив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</si>
  <si>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
працівників, зовнішніх сумісників та працівників,
що працюють за цивільно-правовими договорами)</t>
    </r>
    <r>
      <rPr>
        <b/>
        <sz val="14"/>
        <rFont val="Times New Roman"/>
        <family val="1"/>
        <charset val="204"/>
      </rPr>
      <t>,
у тому числі:</t>
    </r>
  </si>
  <si>
    <t>Цільове фінансування</t>
  </si>
  <si>
    <t>Отримано залучених коштів, усього, у тому числі:</t>
  </si>
  <si>
    <t>Повернено залучених коштів, усього, у тому числі:</t>
  </si>
  <si>
    <t>Сплата податків та зборів до Державного бюджету України (податкові платежі), усього, у тому числі: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</si>
  <si>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</si>
  <si>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</si>
  <si>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</si>
  <si>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Сплата податків та зборів до місцевих бюджетів (податкові платежі)</t>
  </si>
  <si>
    <t>Інші податки, збори та платежі на користь держави,
усього, у тому числі:</t>
  </si>
  <si>
    <t xml:space="preserve">єдиний внесок на загальнообов'язкове державне соціальне страхування               </t>
  </si>
  <si>
    <t>Усього виплат на користь держави</t>
  </si>
  <si>
    <t xml:space="preserve">Сплата податків, зборів та інших обов'язкових платежів 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</si>
  <si>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</si>
  <si>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</si>
  <si>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</si>
  <si>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</si>
  <si>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</si>
  <si>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</si>
  <si>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</si>
  <si>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інші податки, збори та платежі (розшифрувати)</t>
  </si>
  <si>
    <t>Погашення податкового боргу, усього, у тому числі:</t>
  </si>
  <si>
    <t>інші (штрафи, пені, неустойки) (розшифрувати)</t>
  </si>
  <si>
    <t>Звітний період (квартал, рік)</t>
  </si>
  <si>
    <t>нетипові операційні витрати (розшифрувати)</t>
  </si>
  <si>
    <t>Коефіцієнт відношення боргу до EBITDA
(довгострокові зобов'язання, рядок 6030 + поточні зобов'язання, рядок 6040) / EBITDA, рядок 1310</t>
  </si>
  <si>
    <t>x</t>
  </si>
  <si>
    <t>Одиниця виміру, тис. грн</t>
  </si>
  <si>
    <t>господарськими товариствами, у статутному капіталі яких більше 50 відсотків акцій (часток, паїв) належать державі, на виплату дивідендів</t>
  </si>
  <si>
    <t>рентна плата за користування надрами</t>
  </si>
  <si>
    <t>відрахування частини чистого прибутку господарськими товариствами, у статутному капіталі яких більше 50 відсотків акцій (часток, паїв) належать державі, на виплату дивідендів на державну частку</t>
  </si>
  <si>
    <t>залучені кредитні кошти</t>
  </si>
  <si>
    <t>бюджетне фінансування</t>
  </si>
  <si>
    <t>інші джерела</t>
  </si>
  <si>
    <t>У тому числі державні гранти і субсидії</t>
  </si>
  <si>
    <t>У тому числі фінансові запозичення</t>
  </si>
  <si>
    <t>довгострокові зобов'язання</t>
  </si>
  <si>
    <t>короткострокові зобов'язання</t>
  </si>
  <si>
    <t>інші фінансові зобов'язання</t>
  </si>
  <si>
    <t>Витрати на сировину та основні матеріали</t>
  </si>
  <si>
    <t xml:space="preserve">Витрати на паливо </t>
  </si>
  <si>
    <t>Витрати на електроенергію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</si>
  <si>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</si>
  <si>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</si>
  <si>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>Інші витрати (розшифрувати)</t>
  </si>
  <si>
    <t>Виручка від реалізації продукції (товарів, робіт, послуг)</t>
  </si>
  <si>
    <r>
      <t>Інші надходження (розшифрувати)</t>
    </r>
    <r>
      <rPr>
        <i/>
        <sz val="14"/>
        <rFont val="Times New Roman"/>
        <family val="1"/>
        <charset val="204"/>
      </rPr>
      <t xml:space="preserve"> </t>
    </r>
  </si>
  <si>
    <r>
      <t>Придбання (створення) основних засобів (розшифрувати)</t>
    </r>
    <r>
      <rPr>
        <i/>
        <sz val="14"/>
        <rFont val="Times New Roman"/>
        <family val="1"/>
        <charset val="204"/>
      </rPr>
      <t xml:space="preserve"> </t>
    </r>
  </si>
  <si>
    <r>
      <t>Капітальне будівництво (розшифрувати)</t>
    </r>
    <r>
      <rPr>
        <i/>
        <sz val="14"/>
        <rFont val="Times New Roman"/>
        <family val="1"/>
        <charset val="204"/>
      </rPr>
      <t xml:space="preserve"> </t>
    </r>
  </si>
  <si>
    <r>
      <t>Придбання (створення) нематеріальних активів (розшифрувати)</t>
    </r>
    <r>
      <rPr>
        <i/>
        <sz val="14"/>
        <rFont val="Times New Roman"/>
        <family val="1"/>
        <charset val="204"/>
      </rPr>
      <t xml:space="preserve"> </t>
    </r>
  </si>
  <si>
    <t>Коефіцієнт фінансової стійкості
(власний капітал, рядок 6080 / (довгострокові зобов'язання, рядок 6030 + поточні зобов'язання, рядок 6040))</t>
  </si>
  <si>
    <t>Коефіцієнт поточної ліквідності (покриття)
(оборотні активи, рядок 6010 / поточні зобов'язання, рядок 6040)</t>
  </si>
  <si>
    <t>Коефіцієнт відношення капітальних інвестицій до амортизації
(капітальні інвестиції, рядок 4000 / амортизація, рядок 1430)</t>
  </si>
  <si>
    <t>Коефіцієнт відношення капітальних інвестицій до чистого доходу від реалізації продукції (товарів, робіт, послуг)
(капітальні інвестиції, рядок 4000 / чистий дохід від реалізації продукції (товарів, робіт, послуг), рядок 1000)</t>
  </si>
  <si>
    <t>Коефіцієнт зносу основних засобів 
(сума зносу, рядок 6003 / первісна вартість основних засобів, рядок 6002)</t>
  </si>
  <si>
    <t>Фонд оплати праці, тис. грн,
у тому числі:</t>
  </si>
  <si>
    <t>Витрати на оплату праці,
тис. грн, у тому числі:</t>
  </si>
  <si>
    <t>Середньомісячні витрати на оплату праці
одного працівника (грн), усього,
у тому числі:</t>
  </si>
  <si>
    <t xml:space="preserve">У разі збільшення витрат на оплату праці у звітному періоді порівняно із запланованими та фактичними витратами відповідного періоду минулого року обов'язково надаються обґрунтування. </t>
  </si>
  <si>
    <t>чистий дохід  від реалізації продукції (товарів, робіт, послуг),     тис. грн</t>
  </si>
  <si>
    <t>ціна одиниці     (вартість  продукції/     наданих послуг), грн</t>
  </si>
  <si>
    <t>Відхилення,  +/–
(факт звітного періоду /
план звітного періоду)</t>
  </si>
  <si>
    <t>Виконання, %
(факт звітного періоду /
план звітного періоду)</t>
  </si>
  <si>
    <t>тис. грн (без ПДВ)</t>
  </si>
  <si>
    <t xml:space="preserve">Прибуток </t>
  </si>
  <si>
    <t>Збиток</t>
  </si>
  <si>
    <t>Валова рентабельність
(валовий прибуток, рядок 1020 / чистий дохід від реалізації продукції (товарів, робіт, послуг), рядок 1000) х 100, %</t>
  </si>
  <si>
    <t>Рентабельність EBITDA
(EBITDA, рядок 1310 / чистий дохід від реалізації продукції (товарів, робіт, послуг), рядок 1000) х 100, %</t>
  </si>
  <si>
    <t>Рентабельність активів
(чистий фінансовий результат, рядок 1200 / вартість активів, рядок 6020) х 100, %</t>
  </si>
  <si>
    <t>Рентабельність власного капіталу
(чистий фінансовий результат, рядок 1200 / власний капітал, рядок 6080) х 100, %</t>
  </si>
  <si>
    <t>Рентабельність діяльності
(чистий фінансовий результат, рядок 1200 / чистий дохід від реалізації продукції (товарів, робіт, послуг), рядок 1000) х 100, %</t>
  </si>
  <si>
    <t>інші платежі (екологічний податок)</t>
  </si>
  <si>
    <t>38.11</t>
  </si>
  <si>
    <t>КП "Благоустрій - Р"</t>
  </si>
  <si>
    <t>комунальне підприємство</t>
  </si>
  <si>
    <t>міста районного підпорядкування Рогатинського р-ну</t>
  </si>
  <si>
    <t>збирання безпечних відходів</t>
  </si>
  <si>
    <t>м. Рогатин, вул. Галицька, 102</t>
  </si>
  <si>
    <t>Миць В. В.</t>
  </si>
  <si>
    <t>Начальник КП "Благоустрій - Р"</t>
  </si>
  <si>
    <t>Начальник КП "Благоустрій-Р"</t>
  </si>
  <si>
    <r>
      <t>_____</t>
    </r>
    <r>
      <rPr>
        <b/>
        <u/>
        <sz val="14"/>
        <rFont val="Times New Roman"/>
        <family val="1"/>
        <charset val="204"/>
      </rPr>
      <t>Миць В.В.</t>
    </r>
    <r>
      <rPr>
        <b/>
        <sz val="14"/>
        <rFont val="Times New Roman"/>
        <family val="1"/>
        <charset val="204"/>
      </rPr>
      <t>_____</t>
    </r>
  </si>
  <si>
    <t xml:space="preserve">   Начальник КП "Благоустрій-Р"</t>
  </si>
  <si>
    <r>
      <t xml:space="preserve">             </t>
    </r>
    <r>
      <rPr>
        <u/>
        <sz val="14"/>
        <rFont val="Times New Roman"/>
        <family val="1"/>
        <charset val="204"/>
      </rPr>
      <t xml:space="preserve">     В. В. Миць</t>
    </r>
  </si>
  <si>
    <r>
      <rPr>
        <sz val="14"/>
        <rFont val="Times New Roman"/>
        <family val="1"/>
        <charset val="204"/>
      </rPr>
      <t xml:space="preserve">                                 </t>
    </r>
    <r>
      <rPr>
        <u/>
        <sz val="14"/>
        <rFont val="Times New Roman"/>
        <family val="1"/>
        <charset val="204"/>
      </rPr>
      <t xml:space="preserve">  Начальник КП "Благоустрій-Р"</t>
    </r>
  </si>
  <si>
    <r>
      <t xml:space="preserve">                       </t>
    </r>
    <r>
      <rPr>
        <u/>
        <sz val="14"/>
        <rFont val="Times New Roman"/>
        <family val="1"/>
        <charset val="204"/>
      </rPr>
      <t xml:space="preserve">    В. В. Миць</t>
    </r>
  </si>
  <si>
    <r>
      <t xml:space="preserve">                          </t>
    </r>
    <r>
      <rPr>
        <u/>
        <sz val="14"/>
        <rFont val="Times New Roman"/>
        <family val="1"/>
        <charset val="204"/>
      </rPr>
      <t xml:space="preserve"> В.В.Миць</t>
    </r>
  </si>
  <si>
    <r>
      <rPr>
        <sz val="14"/>
        <rFont val="Times New Roman"/>
        <family val="1"/>
        <charset val="204"/>
      </rPr>
      <t xml:space="preserve">                                      </t>
    </r>
    <r>
      <rPr>
        <u/>
        <sz val="14"/>
        <rFont val="Times New Roman"/>
        <family val="1"/>
        <charset val="204"/>
      </rPr>
      <t xml:space="preserve"> Миць В. В.</t>
    </r>
  </si>
  <si>
    <t xml:space="preserve"> </t>
  </si>
  <si>
    <t xml:space="preserve"> (ініціали, прізвище) </t>
  </si>
  <si>
    <t xml:space="preserve">  податок на прибуток підприємств</t>
  </si>
  <si>
    <t xml:space="preserve">Цільове фінансування </t>
  </si>
  <si>
    <t xml:space="preserve">інші операційні витрати </t>
  </si>
  <si>
    <t>інші операційні доходи (цільове фінансування)</t>
  </si>
  <si>
    <t>Інші доходи</t>
  </si>
  <si>
    <t>-</t>
  </si>
  <si>
    <t>нетипові операційні доходи (оприбутковано матеріали внаслідок списання основних засобів)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</si>
  <si>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</si>
  <si>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Перфоратор Bosch Professional GBN 2-28</t>
  </si>
  <si>
    <t>Бензопила REBINER CS-45</t>
  </si>
  <si>
    <t>Тример бензиновий REBINER GT -4800</t>
  </si>
  <si>
    <t>Набір акумуляторних інструментів (кутова шліфмашинка - 1шт., шуруповерт - 1 шт., перфоратор - 1 шт. гайковерт - 1 шт.)</t>
  </si>
  <si>
    <t>Драбина трьохсекційна 12 сходин</t>
  </si>
  <si>
    <t>Драбина  8 сходин</t>
  </si>
  <si>
    <t xml:space="preserve">Інші надходження (безоплатно отримані) </t>
  </si>
  <si>
    <t>інші доходи (безоплатні отримані)</t>
  </si>
  <si>
    <t>за І півріччя 2026 року</t>
  </si>
  <si>
    <t>до фінансового плану за І півріччя 2026 рік</t>
  </si>
  <si>
    <r>
      <t>Інші витрати (</t>
    </r>
    <r>
      <rPr>
        <i/>
        <sz val="14"/>
        <rFont val="Times New Roman"/>
        <family val="1"/>
        <charset val="204"/>
      </rPr>
      <t>комісія банку</t>
    </r>
    <r>
      <rPr>
        <sz val="14"/>
        <rFont val="Times New Roman"/>
        <family val="1"/>
        <charset val="204"/>
      </rPr>
      <t xml:space="preserve">)   </t>
    </r>
  </si>
  <si>
    <r>
      <t>інші витрати (</t>
    </r>
    <r>
      <rPr>
        <i/>
        <sz val="14"/>
        <rFont val="Times New Roman"/>
        <family val="1"/>
        <charset val="204"/>
      </rPr>
      <t>комісія банку</t>
    </r>
    <r>
      <rPr>
        <sz val="14"/>
        <rFont val="Times New Roman"/>
        <family val="1"/>
        <charset val="204"/>
      </rPr>
      <t>)</t>
    </r>
  </si>
  <si>
    <r>
      <t>Інші операційні витрати (</t>
    </r>
    <r>
      <rPr>
        <i/>
        <sz val="14"/>
        <rFont val="Times New Roman"/>
        <family val="1"/>
        <charset val="204"/>
      </rPr>
      <t>комісія банку</t>
    </r>
    <r>
      <rPr>
        <sz val="14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</si>
</sst>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_₴_-;\-* #,##0.00_₴_-;_-* &quot;-&quot;??_₴_-;_-@_-"/>
    <numFmt numFmtId="165" formatCode="#,##0&quot;р.&quot;;[Red]\-#,##0&quot;р.&quot;"/>
    <numFmt numFmtId="166" formatCode="#,##0.00&quot;р.&quot;;\-#,##0.00&quot;р.&quot;"/>
    <numFmt numFmtId="167" formatCode="_-* #,##0.00_р_._-;\-* #,##0.00_р_._-;_-* &quot;-&quot;??_р_._-;_-@_-"/>
    <numFmt numFmtId="168" formatCode="_-* #,##0.00\ _г_р_н_._-;\-* #,##0.00\ _г_р_н_._-;_-* &quot;-&quot;??\ _г_р_н_._-;_-@_-"/>
    <numFmt numFmtId="169" formatCode="0.0"/>
    <numFmt numFmtId="170" formatCode="#,##0.0"/>
    <numFmt numFmtId="171" formatCode="###\ ##0.000"/>
    <numFmt numFmtId="172" formatCode="_(&quot;$&quot;* #,##0.00_);_(&quot;$&quot;* \(#,##0.00\);_(&quot;$&quot;* &quot;-&quot;??_);_(@_)"/>
    <numFmt numFmtId="173" formatCode="_(* #,##0_);_(* \(#,##0\);_(* &quot;-&quot;_);_(@_)"/>
    <numFmt numFmtId="174" formatCode="_(* #,##0.00_);_(* \(#,##0.00\);_(* &quot;-&quot;??_);_(@_)"/>
    <numFmt numFmtId="175" formatCode="#,##0.0_ ;[Red]\-#,##0.0\ "/>
    <numFmt numFmtId="176" formatCode="0.0;\(0.0\);\ ;\-"/>
    <numFmt numFmtId="177" formatCode="_(* #,##0_);_(* \(#,##0\);_(* &quot;-&quot;??_);_(@_)"/>
    <numFmt numFmtId="178" formatCode="_(* #,##0.0_);_(* \(#,##0.0\);_(* &quot;-&quot;??_);_(@_)"/>
    <numFmt numFmtId="179" formatCode="_(* #,##0.0_);_(* \(#,##0.0\);_(* &quot;-&quot;_);_(@_)"/>
    <numFmt numFmtId="180" formatCode="_(* #,##0.00_);_(* \(#,##0.00\);_(* &quot;-&quot;_);_(@_)"/>
  </numFmts>
  <fonts count="8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4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b/>
      <sz val="16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FF0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54">
    <xf numFmtId="0" fontId="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34" fillId="2" borderId="0" applyNumberFormat="0" applyBorder="0" applyAlignment="0" applyProtection="0"/>
    <xf numFmtId="0" fontId="1" fillId="2" borderId="0" applyNumberFormat="0" applyBorder="0" applyAlignment="0" applyProtection="0"/>
    <xf numFmtId="0" fontId="34" fillId="3" borderId="0" applyNumberFormat="0" applyBorder="0" applyAlignment="0" applyProtection="0"/>
    <xf numFmtId="0" fontId="1" fillId="3" borderId="0" applyNumberFormat="0" applyBorder="0" applyAlignment="0" applyProtection="0"/>
    <xf numFmtId="0" fontId="34" fillId="4" borderId="0" applyNumberFormat="0" applyBorder="0" applyAlignment="0" applyProtection="0"/>
    <xf numFmtId="0" fontId="1" fillId="4" borderId="0" applyNumberFormat="0" applyBorder="0" applyAlignment="0" applyProtection="0"/>
    <xf numFmtId="0" fontId="34" fillId="5" borderId="0" applyNumberFormat="0" applyBorder="0" applyAlignment="0" applyProtection="0"/>
    <xf numFmtId="0" fontId="1" fillId="5" borderId="0" applyNumberFormat="0" applyBorder="0" applyAlignment="0" applyProtection="0"/>
    <xf numFmtId="0" fontId="34" fillId="6" borderId="0" applyNumberFormat="0" applyBorder="0" applyAlignment="0" applyProtection="0"/>
    <xf numFmtId="0" fontId="1" fillId="6" borderId="0" applyNumberFormat="0" applyBorder="0" applyAlignment="0" applyProtection="0"/>
    <xf numFmtId="0" fontId="34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4" fillId="8" borderId="0" applyNumberFormat="0" applyBorder="0" applyAlignment="0" applyProtection="0"/>
    <xf numFmtId="0" fontId="1" fillId="8" borderId="0" applyNumberFormat="0" applyBorder="0" applyAlignment="0" applyProtection="0"/>
    <xf numFmtId="0" fontId="34" fillId="9" borderId="0" applyNumberFormat="0" applyBorder="0" applyAlignment="0" applyProtection="0"/>
    <xf numFmtId="0" fontId="1" fillId="9" borderId="0" applyNumberFormat="0" applyBorder="0" applyAlignment="0" applyProtection="0"/>
    <xf numFmtId="0" fontId="34" fillId="10" borderId="0" applyNumberFormat="0" applyBorder="0" applyAlignment="0" applyProtection="0"/>
    <xf numFmtId="0" fontId="1" fillId="10" borderId="0" applyNumberFormat="0" applyBorder="0" applyAlignment="0" applyProtection="0"/>
    <xf numFmtId="0" fontId="34" fillId="5" borderId="0" applyNumberFormat="0" applyBorder="0" applyAlignment="0" applyProtection="0"/>
    <xf numFmtId="0" fontId="1" fillId="5" borderId="0" applyNumberFormat="0" applyBorder="0" applyAlignment="0" applyProtection="0"/>
    <xf numFmtId="0" fontId="34" fillId="8" borderId="0" applyNumberFormat="0" applyBorder="0" applyAlignment="0" applyProtection="0"/>
    <xf numFmtId="0" fontId="1" fillId="8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35" fillId="12" borderId="0" applyNumberFormat="0" applyBorder="0" applyAlignment="0" applyProtection="0"/>
    <xf numFmtId="0" fontId="17" fillId="12" borderId="0" applyNumberFormat="0" applyBorder="0" applyAlignment="0" applyProtection="0"/>
    <xf numFmtId="0" fontId="35" fillId="9" borderId="0" applyNumberFormat="0" applyBorder="0" applyAlignment="0" applyProtection="0"/>
    <xf numFmtId="0" fontId="17" fillId="9" borderId="0" applyNumberFormat="0" applyBorder="0" applyAlignment="0" applyProtection="0"/>
    <xf numFmtId="0" fontId="35" fillId="10" borderId="0" applyNumberFormat="0" applyBorder="0" applyAlignment="0" applyProtection="0"/>
    <xf numFmtId="0" fontId="17" fillId="10" borderId="0" applyNumberFormat="0" applyBorder="0" applyAlignment="0" applyProtection="0"/>
    <xf numFmtId="0" fontId="35" fillId="13" borderId="0" applyNumberFormat="0" applyBorder="0" applyAlignment="0" applyProtection="0"/>
    <xf numFmtId="0" fontId="17" fillId="13" borderId="0" applyNumberFormat="0" applyBorder="0" applyAlignment="0" applyProtection="0"/>
    <xf numFmtId="0" fontId="35" fillId="14" borderId="0" applyNumberFormat="0" applyBorder="0" applyAlignment="0" applyProtection="0"/>
    <xf numFmtId="0" fontId="17" fillId="14" borderId="0" applyNumberFormat="0" applyBorder="0" applyAlignment="0" applyProtection="0"/>
    <xf numFmtId="0" fontId="35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28" fillId="3" borderId="0" applyNumberFormat="0" applyBorder="0" applyAlignment="0" applyProtection="0"/>
    <xf numFmtId="0" fontId="20" fillId="20" borderId="1" applyNumberFormat="0" applyAlignment="0" applyProtection="0"/>
    <xf numFmtId="0" fontId="25" fillId="21" borderId="2" applyNumberFormat="0" applyAlignment="0" applyProtection="0"/>
    <xf numFmtId="49" fontId="36" fillId="0" borderId="3">
      <alignment horizontal="center" vertical="center"/>
      <protection locked="0"/>
    </xf>
    <xf numFmtId="49" fontId="36" fillId="0" borderId="3">
      <alignment horizontal="center" vertical="center"/>
      <protection locked="0"/>
    </xf>
    <xf numFmtId="49" fontId="36" fillId="0" borderId="3">
      <alignment horizontal="center" vertical="center"/>
      <protection locked="0"/>
    </xf>
    <xf numFmtId="49" fontId="36" fillId="0" borderId="3">
      <alignment horizontal="center" vertical="center"/>
      <protection locked="0"/>
    </xf>
    <xf numFmtId="49" fontId="36" fillId="0" borderId="3">
      <alignment horizontal="center" vertical="center"/>
      <protection locked="0"/>
    </xf>
    <xf numFmtId="49" fontId="36" fillId="0" borderId="3">
      <alignment horizontal="center" vertical="center"/>
      <protection locked="0"/>
    </xf>
    <xf numFmtId="49" fontId="36" fillId="0" borderId="3">
      <alignment horizontal="center" vertical="center"/>
      <protection locked="0"/>
    </xf>
    <xf numFmtId="49" fontId="36" fillId="0" borderId="3">
      <alignment horizontal="center" vertical="center"/>
      <protection locked="0"/>
    </xf>
    <xf numFmtId="49" fontId="36" fillId="0" borderId="3">
      <alignment horizontal="center" vertical="center"/>
      <protection locked="0"/>
    </xf>
    <xf numFmtId="49" fontId="36" fillId="0" borderId="3">
      <alignment horizontal="center" vertical="center"/>
      <protection locked="0"/>
    </xf>
    <xf numFmtId="49" fontId="36" fillId="0" borderId="3">
      <alignment horizontal="center" vertical="center"/>
      <protection locked="0"/>
    </xf>
    <xf numFmtId="49" fontId="36" fillId="0" borderId="3">
      <alignment horizontal="center" vertical="center"/>
      <protection locked="0"/>
    </xf>
    <xf numFmtId="49" fontId="36" fillId="0" borderId="3">
      <alignment horizontal="center" vertical="center"/>
      <protection locked="0"/>
    </xf>
    <xf numFmtId="168" fontId="14" fillId="0" borderId="0" applyFont="0" applyFill="0" applyBorder="0" applyAlignment="0" applyProtection="0"/>
    <xf numFmtId="49" fontId="14" fillId="0" borderId="3">
      <alignment horizontal="left" vertical="center"/>
      <protection locked="0"/>
    </xf>
    <xf numFmtId="49" fontId="14" fillId="0" borderId="3">
      <alignment horizontal="left" vertical="center"/>
      <protection locked="0"/>
    </xf>
    <xf numFmtId="49" fontId="14" fillId="0" borderId="3">
      <alignment horizontal="left" vertical="center"/>
      <protection locked="0"/>
    </xf>
    <xf numFmtId="49" fontId="14" fillId="0" borderId="3">
      <alignment horizontal="left" vertical="center"/>
      <protection locked="0"/>
    </xf>
    <xf numFmtId="49" fontId="14" fillId="0" borderId="3">
      <alignment horizontal="left" vertical="center"/>
      <protection locked="0"/>
    </xf>
    <xf numFmtId="49" fontId="14" fillId="0" borderId="3">
      <alignment horizontal="left" vertical="center"/>
      <protection locked="0"/>
    </xf>
    <xf numFmtId="49" fontId="14" fillId="0" borderId="3">
      <alignment horizontal="left" vertical="center"/>
      <protection locked="0"/>
    </xf>
    <xf numFmtId="49" fontId="14" fillId="0" borderId="3">
      <alignment horizontal="left" vertical="center"/>
      <protection locked="0"/>
    </xf>
    <xf numFmtId="49" fontId="14" fillId="0" borderId="3">
      <alignment horizontal="left" vertical="center"/>
      <protection locked="0"/>
    </xf>
    <xf numFmtId="49" fontId="14" fillId="0" borderId="3">
      <alignment horizontal="left" vertical="center"/>
      <protection locked="0"/>
    </xf>
    <xf numFmtId="49" fontId="14" fillId="0" borderId="3">
      <alignment horizontal="left" vertical="center"/>
      <protection locked="0"/>
    </xf>
    <xf numFmtId="49" fontId="14" fillId="0" borderId="3">
      <alignment horizontal="left" vertical="center"/>
      <protection locked="0"/>
    </xf>
    <xf numFmtId="49" fontId="14" fillId="0" borderId="3">
      <alignment horizontal="left" vertical="center"/>
      <protection locked="0"/>
    </xf>
    <xf numFmtId="49" fontId="14" fillId="0" borderId="3">
      <alignment horizontal="left" vertical="center"/>
      <protection locked="0"/>
    </xf>
    <xf numFmtId="49" fontId="14" fillId="0" borderId="3">
      <alignment horizontal="left" vertical="center"/>
      <protection locked="0"/>
    </xf>
    <xf numFmtId="49" fontId="14" fillId="0" borderId="3">
      <alignment horizontal="left" vertical="center"/>
      <protection locked="0"/>
    </xf>
    <xf numFmtId="49" fontId="14" fillId="0" borderId="3">
      <alignment horizontal="left" vertical="center"/>
      <protection locked="0"/>
    </xf>
    <xf numFmtId="0" fontId="29" fillId="0" borderId="0" applyNumberFormat="0" applyFill="0" applyBorder="0" applyAlignment="0" applyProtection="0"/>
    <xf numFmtId="171" fontId="37" fillId="0" borderId="0" applyAlignment="0">
      <alignment wrapText="1"/>
    </xf>
    <xf numFmtId="0" fontId="32" fillId="4" borderId="0" applyNumberFormat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8" fillId="7" borderId="1" applyNumberFormat="0" applyAlignment="0" applyProtection="0"/>
    <xf numFmtId="49" fontId="14" fillId="0" borderId="0" applyNumberFormat="0" applyFont="0" applyAlignment="0">
      <alignment vertical="top" wrapText="1"/>
      <protection locked="0"/>
    </xf>
    <xf numFmtId="49" fontId="14" fillId="0" borderId="0" applyNumberFormat="0" applyFont="0" applyAlignment="0">
      <alignment vertical="top" wrapText="1"/>
    </xf>
    <xf numFmtId="49" fontId="14" fillId="0" borderId="0" applyNumberFormat="0" applyFont="0" applyAlignment="0">
      <alignment vertical="top" wrapText="1"/>
    </xf>
    <xf numFmtId="49" fontId="14" fillId="0" borderId="0" applyNumberFormat="0" applyFont="0" applyAlignment="0">
      <alignment vertical="top" wrapText="1"/>
      <protection locked="0"/>
    </xf>
    <xf numFmtId="49" fontId="14" fillId="0" borderId="0" applyNumberFormat="0" applyFont="0" applyAlignment="0">
      <alignment vertical="top" wrapText="1"/>
    </xf>
    <xf numFmtId="49" fontId="14" fillId="0" borderId="0" applyNumberFormat="0" applyFont="0" applyAlignment="0">
      <alignment vertical="top" wrapText="1"/>
      <protection locked="0"/>
    </xf>
    <xf numFmtId="49" fontId="14" fillId="0" borderId="0" applyNumberFormat="0" applyFont="0" applyAlignment="0">
      <alignment vertical="top" wrapText="1"/>
    </xf>
    <xf numFmtId="49" fontId="14" fillId="0" borderId="0" applyNumberFormat="0" applyFont="0" applyAlignment="0">
      <alignment vertical="top" wrapText="1"/>
      <protection locked="0"/>
    </xf>
    <xf numFmtId="49" fontId="14" fillId="0" borderId="0" applyNumberFormat="0" applyFont="0" applyAlignment="0">
      <alignment vertical="top" wrapText="1"/>
      <protection locked="0"/>
    </xf>
    <xf numFmtId="49" fontId="14" fillId="0" borderId="0" applyNumberFormat="0" applyFont="0" applyAlignment="0">
      <alignment vertical="top" wrapText="1"/>
      <protection locked="0"/>
    </xf>
    <xf numFmtId="49" fontId="14" fillId="0" borderId="0" applyNumberFormat="0" applyFont="0" applyAlignment="0">
      <alignment vertical="top" wrapText="1"/>
      <protection locked="0"/>
    </xf>
    <xf numFmtId="49" fontId="14" fillId="0" borderId="0" applyNumberFormat="0" applyFont="0" applyAlignment="0">
      <alignment vertical="top" wrapText="1"/>
      <protection locked="0"/>
    </xf>
    <xf numFmtId="49" fontId="14" fillId="0" borderId="0" applyNumberFormat="0" applyFont="0" applyAlignment="0">
      <alignment vertical="top" wrapText="1"/>
      <protection locked="0"/>
    </xf>
    <xf numFmtId="49" fontId="14" fillId="0" borderId="0" applyNumberFormat="0" applyFont="0" applyAlignment="0">
      <alignment vertical="top" wrapText="1"/>
      <protection locked="0"/>
    </xf>
    <xf numFmtId="49" fontId="14" fillId="0" borderId="0" applyNumberFormat="0" applyFont="0" applyAlignment="0">
      <alignment vertical="top" wrapText="1"/>
      <protection locked="0"/>
    </xf>
    <xf numFmtId="49" fontId="14" fillId="0" borderId="0" applyNumberFormat="0" applyFont="0" applyAlignment="0">
      <alignment vertical="top" wrapText="1"/>
      <protection locked="0"/>
    </xf>
    <xf numFmtId="49" fontId="14" fillId="0" borderId="0" applyNumberFormat="0" applyFont="0" applyAlignment="0">
      <alignment vertical="top" wrapText="1"/>
      <protection locked="0"/>
    </xf>
    <xf numFmtId="49" fontId="14" fillId="0" borderId="0" applyNumberFormat="0" applyFont="0" applyAlignment="0">
      <alignment vertical="top" wrapText="1"/>
      <protection locked="0"/>
    </xf>
    <xf numFmtId="49" fontId="14" fillId="0" borderId="0" applyNumberFormat="0" applyFont="0" applyAlignment="0">
      <alignment vertical="top" wrapText="1"/>
      <protection locked="0"/>
    </xf>
    <xf numFmtId="49" fontId="14" fillId="0" borderId="0" applyNumberFormat="0" applyFont="0" applyAlignment="0">
      <alignment vertical="top" wrapText="1"/>
      <protection locked="0"/>
    </xf>
    <xf numFmtId="49" fontId="39" fillId="22" borderId="7">
      <alignment horizontal="left" vertical="center"/>
      <protection locked="0"/>
    </xf>
    <xf numFmtId="49" fontId="39" fillId="22" borderId="7">
      <alignment horizontal="left" vertical="center"/>
    </xf>
    <xf numFmtId="4" fontId="39" fillId="22" borderId="7">
      <alignment horizontal="right" vertical="center"/>
      <protection locked="0"/>
    </xf>
    <xf numFmtId="4" fontId="39" fillId="22" borderId="7">
      <alignment horizontal="right" vertical="center"/>
    </xf>
    <xf numFmtId="4" fontId="40" fillId="22" borderId="7">
      <alignment horizontal="right" vertical="center"/>
      <protection locked="0"/>
    </xf>
    <xf numFmtId="49" fontId="41" fillId="22" borderId="3">
      <alignment horizontal="left" vertical="center"/>
      <protection locked="0"/>
    </xf>
    <xf numFmtId="49" fontId="41" fillId="22" borderId="3">
      <alignment horizontal="left" vertical="center"/>
    </xf>
    <xf numFmtId="49" fontId="42" fillId="22" borderId="3">
      <alignment horizontal="left" vertical="center"/>
      <protection locked="0"/>
    </xf>
    <xf numFmtId="49" fontId="42" fillId="22" borderId="3">
      <alignment horizontal="left" vertical="center"/>
    </xf>
    <xf numFmtId="4" fontId="41" fillId="22" borderId="3">
      <alignment horizontal="right" vertical="center"/>
      <protection locked="0"/>
    </xf>
    <xf numFmtId="4" fontId="41" fillId="22" borderId="3">
      <alignment horizontal="right" vertical="center"/>
    </xf>
    <xf numFmtId="4" fontId="43" fillId="22" borderId="3">
      <alignment horizontal="right" vertical="center"/>
      <protection locked="0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9" fontId="36" fillId="22" borderId="3">
      <alignment horizontal="left" vertical="center"/>
    </xf>
    <xf numFmtId="49" fontId="40" fillId="22" borderId="3">
      <alignment horizontal="left" vertical="center"/>
      <protection locked="0"/>
    </xf>
    <xf numFmtId="49" fontId="40" fillId="22" borderId="3">
      <alignment horizontal="left" vertical="center"/>
    </xf>
    <xf numFmtId="4" fontId="36" fillId="22" borderId="3">
      <alignment horizontal="right" vertical="center"/>
      <protection locked="0"/>
    </xf>
    <xf numFmtId="4" fontId="36" fillId="22" borderId="3">
      <alignment horizontal="right" vertical="center"/>
      <protection locked="0"/>
    </xf>
    <xf numFmtId="4" fontId="36" fillId="22" borderId="3">
      <alignment horizontal="right" vertical="center"/>
    </xf>
    <xf numFmtId="4" fontId="36" fillId="22" borderId="3">
      <alignment horizontal="right" vertical="center"/>
    </xf>
    <xf numFmtId="4" fontId="40" fillId="22" borderId="3">
      <alignment horizontal="right" vertical="center"/>
      <protection locked="0"/>
    </xf>
    <xf numFmtId="49" fontId="44" fillId="22" borderId="3">
      <alignment horizontal="left" vertical="center"/>
      <protection locked="0"/>
    </xf>
    <xf numFmtId="49" fontId="44" fillId="22" borderId="3">
      <alignment horizontal="left" vertical="center"/>
    </xf>
    <xf numFmtId="49" fontId="45" fillId="22" borderId="3">
      <alignment horizontal="left" vertical="center"/>
      <protection locked="0"/>
    </xf>
    <xf numFmtId="49" fontId="45" fillId="22" borderId="3">
      <alignment horizontal="left" vertical="center"/>
    </xf>
    <xf numFmtId="4" fontId="44" fillId="22" borderId="3">
      <alignment horizontal="right" vertical="center"/>
      <protection locked="0"/>
    </xf>
    <xf numFmtId="4" fontId="44" fillId="22" borderId="3">
      <alignment horizontal="right" vertical="center"/>
    </xf>
    <xf numFmtId="4" fontId="46" fillId="22" borderId="3">
      <alignment horizontal="right" vertical="center"/>
      <protection locked="0"/>
    </xf>
    <xf numFmtId="49" fontId="47" fillId="0" borderId="3">
      <alignment horizontal="left" vertical="center"/>
      <protection locked="0"/>
    </xf>
    <xf numFmtId="49" fontId="47" fillId="0" borderId="3">
      <alignment horizontal="left" vertical="center"/>
    </xf>
    <xf numFmtId="49" fontId="48" fillId="0" borderId="3">
      <alignment horizontal="left" vertical="center"/>
      <protection locked="0"/>
    </xf>
    <xf numFmtId="49" fontId="48" fillId="0" borderId="3">
      <alignment horizontal="left" vertical="center"/>
    </xf>
    <xf numFmtId="4" fontId="47" fillId="0" borderId="3">
      <alignment horizontal="right" vertical="center"/>
      <protection locked="0"/>
    </xf>
    <xf numFmtId="4" fontId="47" fillId="0" borderId="3">
      <alignment horizontal="right" vertical="center"/>
    </xf>
    <xf numFmtId="4" fontId="48" fillId="0" borderId="3">
      <alignment horizontal="right" vertical="center"/>
      <protection locked="0"/>
    </xf>
    <xf numFmtId="49" fontId="49" fillId="0" borderId="3">
      <alignment horizontal="left" vertical="center"/>
      <protection locked="0"/>
    </xf>
    <xf numFmtId="49" fontId="49" fillId="0" borderId="3">
      <alignment horizontal="left" vertical="center"/>
    </xf>
    <xf numFmtId="49" fontId="50" fillId="0" borderId="3">
      <alignment horizontal="left" vertical="center"/>
      <protection locked="0"/>
    </xf>
    <xf numFmtId="49" fontId="50" fillId="0" borderId="3">
      <alignment horizontal="left" vertical="center"/>
    </xf>
    <xf numFmtId="4" fontId="49" fillId="0" borderId="3">
      <alignment horizontal="right" vertical="center"/>
      <protection locked="0"/>
    </xf>
    <xf numFmtId="4" fontId="49" fillId="0" borderId="3">
      <alignment horizontal="right" vertical="center"/>
    </xf>
    <xf numFmtId="49" fontId="47" fillId="0" borderId="3">
      <alignment horizontal="left" vertical="center"/>
      <protection locked="0"/>
    </xf>
    <xf numFmtId="49" fontId="48" fillId="0" borderId="3">
      <alignment horizontal="left" vertical="center"/>
      <protection locked="0"/>
    </xf>
    <xf numFmtId="4" fontId="47" fillId="0" borderId="3">
      <alignment horizontal="right" vertical="center"/>
      <protection locked="0"/>
    </xf>
    <xf numFmtId="0" fontId="30" fillId="0" borderId="8" applyNumberFormat="0" applyFill="0" applyAlignment="0" applyProtection="0"/>
    <xf numFmtId="0" fontId="27" fillId="23" borderId="0" applyNumberFormat="0" applyBorder="0" applyAlignment="0" applyProtection="0"/>
    <xf numFmtId="0" fontId="14" fillId="0" borderId="0"/>
    <xf numFmtId="0" fontId="14" fillId="0" borderId="0"/>
    <xf numFmtId="0" fontId="14" fillId="24" borderId="0" applyNumberFormat="0" applyFill="0" applyAlignment="0">
      <alignment horizontal="center"/>
      <protection locked="0"/>
    </xf>
    <xf numFmtId="0" fontId="2" fillId="25" borderId="9" applyNumberFormat="0" applyFont="0" applyAlignment="0" applyProtection="0"/>
    <xf numFmtId="4" fontId="51" fillId="26" borderId="3">
      <alignment horizontal="right" vertical="center"/>
      <protection locked="0"/>
    </xf>
    <xf numFmtId="4" fontId="51" fillId="27" borderId="3">
      <alignment horizontal="right" vertical="center"/>
      <protection locked="0"/>
    </xf>
    <xf numFmtId="4" fontId="51" fillId="28" borderId="3">
      <alignment horizontal="right" vertical="center"/>
      <protection locked="0"/>
    </xf>
    <xf numFmtId="0" fontId="19" fillId="20" borderId="10" applyNumberFormat="0" applyAlignment="0" applyProtection="0"/>
    <xf numFmtId="49" fontId="36" fillId="0" borderId="3">
      <alignment horizontal="left" vertical="center" wrapText="1"/>
      <protection locked="0"/>
    </xf>
    <xf numFmtId="49" fontId="36" fillId="0" borderId="3">
      <alignment horizontal="left" vertical="center" wrapText="1"/>
      <protection locked="0"/>
    </xf>
    <xf numFmtId="0" fontId="26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31" fillId="0" borderId="0" applyNumberFormat="0" applyFill="0" applyBorder="0" applyAlignment="0" applyProtection="0"/>
    <xf numFmtId="0" fontId="35" fillId="16" borderId="0" applyNumberFormat="0" applyBorder="0" applyAlignment="0" applyProtection="0"/>
    <xf numFmtId="0" fontId="17" fillId="16" borderId="0" applyNumberFormat="0" applyBorder="0" applyAlignment="0" applyProtection="0"/>
    <xf numFmtId="0" fontId="35" fillId="17" borderId="0" applyNumberFormat="0" applyBorder="0" applyAlignment="0" applyProtection="0"/>
    <xf numFmtId="0" fontId="17" fillId="17" borderId="0" applyNumberFormat="0" applyBorder="0" applyAlignment="0" applyProtection="0"/>
    <xf numFmtId="0" fontId="35" fillId="18" borderId="0" applyNumberFormat="0" applyBorder="0" applyAlignment="0" applyProtection="0"/>
    <xf numFmtId="0" fontId="17" fillId="18" borderId="0" applyNumberFormat="0" applyBorder="0" applyAlignment="0" applyProtection="0"/>
    <xf numFmtId="0" fontId="35" fillId="13" borderId="0" applyNumberFormat="0" applyBorder="0" applyAlignment="0" applyProtection="0"/>
    <xf numFmtId="0" fontId="17" fillId="13" borderId="0" applyNumberFormat="0" applyBorder="0" applyAlignment="0" applyProtection="0"/>
    <xf numFmtId="0" fontId="35" fillId="14" borderId="0" applyNumberFormat="0" applyBorder="0" applyAlignment="0" applyProtection="0"/>
    <xf numFmtId="0" fontId="17" fillId="14" borderId="0" applyNumberFormat="0" applyBorder="0" applyAlignment="0" applyProtection="0"/>
    <xf numFmtId="0" fontId="35" fillId="19" borderId="0" applyNumberFormat="0" applyBorder="0" applyAlignment="0" applyProtection="0"/>
    <xf numFmtId="0" fontId="17" fillId="19" borderId="0" applyNumberFormat="0" applyBorder="0" applyAlignment="0" applyProtection="0"/>
    <xf numFmtId="0" fontId="52" fillId="7" borderId="1" applyNumberFormat="0" applyAlignment="0" applyProtection="0"/>
    <xf numFmtId="0" fontId="18" fillId="7" borderId="1" applyNumberFormat="0" applyAlignment="0" applyProtection="0"/>
    <xf numFmtId="0" fontId="53" fillId="20" borderId="10" applyNumberFormat="0" applyAlignment="0" applyProtection="0"/>
    <xf numFmtId="0" fontId="19" fillId="20" borderId="10" applyNumberFormat="0" applyAlignment="0" applyProtection="0"/>
    <xf numFmtId="0" fontId="54" fillId="20" borderId="1" applyNumberFormat="0" applyAlignment="0" applyProtection="0"/>
    <xf numFmtId="0" fontId="20" fillId="20" borderId="1" applyNumberFormat="0" applyAlignment="0" applyProtection="0"/>
    <xf numFmtId="172" fontId="14" fillId="0" borderId="0" applyFont="0" applyFill="0" applyBorder="0" applyAlignment="0" applyProtection="0"/>
    <xf numFmtId="0" fontId="55" fillId="0" borderId="4" applyNumberFormat="0" applyFill="0" applyAlignment="0" applyProtection="0"/>
    <xf numFmtId="0" fontId="21" fillId="0" borderId="4" applyNumberFormat="0" applyFill="0" applyAlignment="0" applyProtection="0"/>
    <xf numFmtId="0" fontId="56" fillId="0" borderId="5" applyNumberFormat="0" applyFill="0" applyAlignment="0" applyProtection="0"/>
    <xf numFmtId="0" fontId="22" fillId="0" borderId="5" applyNumberFormat="0" applyFill="0" applyAlignment="0" applyProtection="0"/>
    <xf numFmtId="0" fontId="57" fillId="0" borderId="6" applyNumberFormat="0" applyFill="0" applyAlignment="0" applyProtection="0"/>
    <xf numFmtId="0" fontId="23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8" fillId="0" borderId="11" applyNumberFormat="0" applyFill="0" applyAlignment="0" applyProtection="0"/>
    <xf numFmtId="0" fontId="24" fillId="0" borderId="11" applyNumberFormat="0" applyFill="0" applyAlignment="0" applyProtection="0"/>
    <xf numFmtId="0" fontId="59" fillId="21" borderId="2" applyNumberFormat="0" applyAlignment="0" applyProtection="0"/>
    <xf numFmtId="0" fontId="25" fillId="21" borderId="2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60" fillId="23" borderId="0" applyNumberFormat="0" applyBorder="0" applyAlignment="0" applyProtection="0"/>
    <xf numFmtId="0" fontId="27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" fillId="0" borderId="0"/>
    <xf numFmtId="0" fontId="77" fillId="0" borderId="0"/>
    <xf numFmtId="0" fontId="14" fillId="0" borderId="0"/>
    <xf numFmtId="0" fontId="2" fillId="0" borderId="0"/>
    <xf numFmtId="0" fontId="14" fillId="0" borderId="0"/>
    <xf numFmtId="0" fontId="14" fillId="0" borderId="0" applyNumberFormat="0" applyFont="0" applyFill="0" applyBorder="0" applyAlignment="0" applyProtection="0">
      <alignment vertical="top"/>
    </xf>
    <xf numFmtId="0" fontId="14" fillId="0" borderId="0" applyNumberFormat="0" applyFont="0" applyFill="0" applyBorder="0" applyAlignment="0" applyProtection="0">
      <alignment vertical="top"/>
    </xf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61" fillId="3" borderId="0" applyNumberFormat="0" applyBorder="0" applyAlignment="0" applyProtection="0"/>
    <xf numFmtId="0" fontId="28" fillId="3" borderId="0" applyNumberFormat="0" applyBorder="0" applyAlignment="0" applyProtection="0"/>
    <xf numFmtId="0" fontId="6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3" fillId="25" borderId="9" applyNumberFormat="0" applyFont="0" applyAlignment="0" applyProtection="0"/>
    <xf numFmtId="0" fontId="14" fillId="25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4" fillId="0" borderId="8" applyNumberFormat="0" applyFill="0" applyAlignment="0" applyProtection="0"/>
    <xf numFmtId="0" fontId="30" fillId="0" borderId="8" applyNumberFormat="0" applyFill="0" applyAlignment="0" applyProtection="0"/>
    <xf numFmtId="0" fontId="33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3" fontId="67" fillId="0" borderId="0" applyFont="0" applyFill="0" applyBorder="0" applyAlignment="0" applyProtection="0"/>
    <xf numFmtId="174" fontId="6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68" fillId="4" borderId="0" applyNumberFormat="0" applyBorder="0" applyAlignment="0" applyProtection="0"/>
    <xf numFmtId="0" fontId="32" fillId="4" borderId="0" applyNumberFormat="0" applyBorder="0" applyAlignment="0" applyProtection="0"/>
    <xf numFmtId="176" fontId="69" fillId="22" borderId="12" applyFill="0" applyBorder="0">
      <alignment horizontal="center" vertical="center" wrapText="1"/>
      <protection locked="0"/>
    </xf>
    <xf numFmtId="171" fontId="70" fillId="0" borderId="0">
      <alignment wrapText="1"/>
    </xf>
    <xf numFmtId="171" fontId="37" fillId="0" borderId="0">
      <alignment wrapText="1"/>
    </xf>
  </cellStyleXfs>
  <cellXfs count="463">
    <xf numFmtId="0" fontId="0" fillId="0" borderId="0" xfId="0"/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quotePrefix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3" xfId="0" quotePrefix="1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169" fontId="4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 shrinkToFit="1"/>
    </xf>
    <xf numFmtId="0" fontId="5" fillId="0" borderId="13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70" fontId="5" fillId="0" borderId="0" xfId="0" applyNumberFormat="1" applyFont="1" applyAlignment="1">
      <alignment vertical="center"/>
    </xf>
    <xf numFmtId="0" fontId="5" fillId="0" borderId="3" xfId="237" applyFont="1" applyBorder="1" applyAlignment="1">
      <alignment horizontal="left" vertical="top" wrapText="1"/>
    </xf>
    <xf numFmtId="0" fontId="13" fillId="0" borderId="0" xfId="0" applyFont="1"/>
    <xf numFmtId="0" fontId="4" fillId="0" borderId="0" xfId="0" quotePrefix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wrapText="1"/>
    </xf>
    <xf numFmtId="16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 shrinkToFit="1"/>
    </xf>
    <xf numFmtId="0" fontId="8" fillId="0" borderId="0" xfId="0" applyFont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3" xfId="237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245" applyFont="1" applyAlignment="1">
      <alignment vertical="center"/>
    </xf>
    <xf numFmtId="0" fontId="5" fillId="0" borderId="3" xfId="245" applyFont="1" applyBorder="1" applyAlignment="1">
      <alignment horizontal="left" vertical="center" wrapText="1"/>
    </xf>
    <xf numFmtId="0" fontId="4" fillId="0" borderId="0" xfId="245" applyFont="1" applyAlignment="1">
      <alignment vertical="center"/>
    </xf>
    <xf numFmtId="0" fontId="5" fillId="0" borderId="0" xfId="245" applyFont="1" applyAlignment="1">
      <alignment horizontal="center" vertical="center"/>
    </xf>
    <xf numFmtId="0" fontId="4" fillId="0" borderId="0" xfId="245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3" xfId="245" applyFont="1" applyBorder="1" applyAlignment="1">
      <alignment horizontal="center" vertical="center"/>
    </xf>
    <xf numFmtId="0" fontId="5" fillId="0" borderId="3" xfId="245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170" fontId="4" fillId="0" borderId="0" xfId="0" applyNumberFormat="1" applyFont="1" applyAlignment="1">
      <alignment horizontal="center" vertical="center" wrapText="1"/>
    </xf>
    <xf numFmtId="17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3" xfId="245" applyFont="1" applyBorder="1" applyAlignment="1">
      <alignment horizontal="center" vertical="center"/>
    </xf>
    <xf numFmtId="0" fontId="16" fillId="0" borderId="0" xfId="245" applyFont="1"/>
    <xf numFmtId="0" fontId="5" fillId="0" borderId="0" xfId="245" applyFont="1" applyAlignment="1">
      <alignment vertical="center" wrapText="1"/>
    </xf>
    <xf numFmtId="0" fontId="4" fillId="0" borderId="3" xfId="237" applyFont="1" applyBorder="1" applyAlignment="1">
      <alignment horizontal="left" vertical="center"/>
    </xf>
    <xf numFmtId="0" fontId="5" fillId="0" borderId="0" xfId="0" applyFont="1"/>
    <xf numFmtId="0" fontId="11" fillId="0" borderId="3" xfId="0" applyFont="1" applyBorder="1" applyAlignment="1">
      <alignment horizontal="center" vertical="center" wrapText="1" shrinkToFit="1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quotePrefix="1" applyFont="1" applyAlignment="1">
      <alignment horizontal="center"/>
    </xf>
    <xf numFmtId="0" fontId="5" fillId="0" borderId="0" xfId="245" applyFont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3" xfId="245" applyFont="1" applyBorder="1" applyAlignment="1">
      <alignment horizontal="left" vertical="center" wrapText="1"/>
    </xf>
    <xf numFmtId="0" fontId="5" fillId="0" borderId="1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170" fontId="5" fillId="0" borderId="0" xfId="0" quotePrefix="1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5" fillId="0" borderId="3" xfId="182" applyFont="1" applyFill="1" applyBorder="1" applyAlignment="1">
      <alignment horizontal="left" vertical="center" wrapText="1"/>
      <protection locked="0"/>
    </xf>
    <xf numFmtId="0" fontId="4" fillId="0" borderId="3" xfId="182" applyFont="1" applyFill="1" applyBorder="1" applyAlignment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17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shrinkToFit="1"/>
    </xf>
    <xf numFmtId="3" fontId="5" fillId="0" borderId="3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 shrinkToFi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3" xfId="0" quotePrefix="1" applyNumberFormat="1" applyFont="1" applyBorder="1" applyAlignment="1">
      <alignment horizontal="left" vertical="center" wrapText="1"/>
    </xf>
    <xf numFmtId="49" fontId="4" fillId="0" borderId="3" xfId="0" quotePrefix="1" applyNumberFormat="1" applyFont="1" applyBorder="1" applyAlignment="1">
      <alignment horizontal="left" vertical="center" wrapText="1"/>
    </xf>
    <xf numFmtId="170" fontId="5" fillId="0" borderId="3" xfId="237" applyNumberFormat="1" applyFont="1" applyBorder="1" applyAlignment="1">
      <alignment horizontal="center" vertical="center" wrapText="1"/>
    </xf>
    <xf numFmtId="0" fontId="5" fillId="0" borderId="3" xfId="237" applyFont="1" applyBorder="1" applyAlignment="1">
      <alignment horizontal="left" vertical="center" wrapText="1"/>
    </xf>
    <xf numFmtId="0" fontId="71" fillId="0" borderId="0" xfId="0" applyFont="1"/>
    <xf numFmtId="49" fontId="5" fillId="0" borderId="3" xfId="237" applyNumberFormat="1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/>
    </xf>
    <xf numFmtId="0" fontId="5" fillId="0" borderId="3" xfId="0" applyFont="1" applyBorder="1"/>
    <xf numFmtId="3" fontId="5" fillId="0" borderId="3" xfId="0" applyNumberFormat="1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3" fontId="5" fillId="0" borderId="0" xfId="0" applyNumberFormat="1" applyFont="1" applyAlignment="1">
      <alignment horizontal="center" vertical="center" wrapText="1"/>
    </xf>
    <xf numFmtId="3" fontId="5" fillId="0" borderId="18" xfId="0" applyNumberFormat="1" applyFont="1" applyBorder="1" applyAlignment="1">
      <alignment vertical="center" wrapText="1"/>
    </xf>
    <xf numFmtId="170" fontId="4" fillId="0" borderId="0" xfId="0" applyNumberFormat="1" applyFont="1" applyAlignment="1">
      <alignment vertical="center"/>
    </xf>
    <xf numFmtId="170" fontId="5" fillId="0" borderId="0" xfId="0" applyNumberFormat="1" applyFont="1" applyAlignment="1">
      <alignment horizontal="center" vertical="center" wrapText="1"/>
    </xf>
    <xf numFmtId="0" fontId="5" fillId="0" borderId="3" xfId="237" applyFont="1" applyBorder="1" applyAlignment="1">
      <alignment horizontal="center" vertical="center" wrapText="1"/>
    </xf>
    <xf numFmtId="0" fontId="5" fillId="0" borderId="0" xfId="0" applyFont="1" applyAlignment="1">
      <alignment horizontal="left" vertical="justify"/>
    </xf>
    <xf numFmtId="173" fontId="5" fillId="0" borderId="3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5" fillId="0" borderId="19" xfId="182" applyFont="1" applyFill="1" applyBorder="1" applyAlignment="1">
      <alignment horizontal="left" vertical="center" wrapText="1"/>
      <protection locked="0"/>
    </xf>
    <xf numFmtId="173" fontId="5" fillId="0" borderId="19" xfId="0" applyNumberFormat="1" applyFont="1" applyBorder="1" applyAlignment="1">
      <alignment horizontal="center" vertical="center" wrapText="1"/>
    </xf>
    <xf numFmtId="173" fontId="4" fillId="27" borderId="3" xfId="0" applyNumberFormat="1" applyFont="1" applyFill="1" applyBorder="1" applyAlignment="1">
      <alignment horizontal="center" vertical="center" wrapText="1"/>
    </xf>
    <xf numFmtId="173" fontId="4" fillId="0" borderId="3" xfId="0" applyNumberFormat="1" applyFont="1" applyBorder="1" applyAlignment="1">
      <alignment horizontal="center" vertical="center" wrapText="1"/>
    </xf>
    <xf numFmtId="173" fontId="7" fillId="0" borderId="3" xfId="0" applyNumberFormat="1" applyFont="1" applyBorder="1" applyAlignment="1">
      <alignment horizontal="center" vertical="center" wrapText="1"/>
    </xf>
    <xf numFmtId="179" fontId="5" fillId="29" borderId="3" xfId="0" applyNumberFormat="1" applyFont="1" applyFill="1" applyBorder="1" applyAlignment="1">
      <alignment horizontal="center" vertical="center" wrapText="1"/>
    </xf>
    <xf numFmtId="179" fontId="5" fillId="0" borderId="3" xfId="0" applyNumberFormat="1" applyFont="1" applyBorder="1" applyAlignment="1">
      <alignment horizontal="center" vertical="center" wrapText="1"/>
    </xf>
    <xf numFmtId="173" fontId="5" fillId="27" borderId="3" xfId="0" applyNumberFormat="1" applyFont="1" applyFill="1" applyBorder="1" applyAlignment="1">
      <alignment horizontal="center" vertical="center" wrapText="1"/>
    </xf>
    <xf numFmtId="173" fontId="5" fillId="0" borderId="20" xfId="0" applyNumberFormat="1" applyFont="1" applyBorder="1" applyAlignment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  <protection locked="0"/>
    </xf>
    <xf numFmtId="0" fontId="5" fillId="0" borderId="19" xfId="0" quotePrefix="1" applyFont="1" applyBorder="1" applyAlignment="1">
      <alignment horizontal="center" vertical="center"/>
    </xf>
    <xf numFmtId="173" fontId="4" fillId="27" borderId="19" xfId="0" applyNumberFormat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173" fontId="5" fillId="0" borderId="14" xfId="0" applyNumberFormat="1" applyFont="1" applyBorder="1" applyAlignment="1">
      <alignment horizontal="center" vertical="center" wrapText="1"/>
    </xf>
    <xf numFmtId="173" fontId="5" fillId="0" borderId="17" xfId="0" applyNumberFormat="1" applyFont="1" applyBorder="1" applyAlignment="1">
      <alignment horizontal="center" vertical="center" wrapText="1"/>
    </xf>
    <xf numFmtId="173" fontId="4" fillId="0" borderId="19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 shrinkToFit="1"/>
    </xf>
    <xf numFmtId="0" fontId="4" fillId="0" borderId="19" xfId="0" quotePrefix="1" applyFont="1" applyBorder="1" applyAlignment="1">
      <alignment horizontal="center" vertical="center"/>
    </xf>
    <xf numFmtId="0" fontId="4" fillId="0" borderId="17" xfId="245" applyFont="1" applyBorder="1" applyAlignment="1">
      <alignment horizontal="left" vertical="center" wrapText="1"/>
    </xf>
    <xf numFmtId="0" fontId="4" fillId="0" borderId="16" xfId="245" applyFont="1" applyBorder="1" applyAlignment="1">
      <alignment horizontal="left" vertical="center" wrapText="1"/>
    </xf>
    <xf numFmtId="0" fontId="4" fillId="0" borderId="15" xfId="0" quotePrefix="1" applyFont="1" applyBorder="1" applyAlignment="1">
      <alignment horizontal="center" vertical="center"/>
    </xf>
    <xf numFmtId="0" fontId="5" fillId="0" borderId="15" xfId="0" quotePrefix="1" applyFont="1" applyBorder="1" applyAlignment="1">
      <alignment horizontal="center" vertical="center"/>
    </xf>
    <xf numFmtId="0" fontId="5" fillId="0" borderId="19" xfId="245" applyFont="1" applyBorder="1" applyAlignment="1">
      <alignment horizontal="left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0" fontId="5" fillId="0" borderId="20" xfId="245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9" fontId="5" fillId="0" borderId="3" xfId="0" applyNumberFormat="1" applyFont="1" applyBorder="1" applyAlignment="1">
      <alignment horizontal="center" vertical="center"/>
    </xf>
    <xf numFmtId="169" fontId="4" fillId="0" borderId="3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5" xfId="245" applyFont="1" applyBorder="1" applyAlignment="1">
      <alignment horizontal="left" vertical="center" wrapText="1"/>
    </xf>
    <xf numFmtId="179" fontId="5" fillId="0" borderId="19" xfId="0" applyNumberFormat="1" applyFont="1" applyBorder="1" applyAlignment="1">
      <alignment horizontal="center" vertical="center" wrapText="1"/>
    </xf>
    <xf numFmtId="169" fontId="5" fillId="0" borderId="3" xfId="291" applyNumberFormat="1" applyFont="1" applyFill="1" applyBorder="1" applyAlignment="1">
      <alignment horizontal="right" vertical="center" wrapText="1"/>
    </xf>
    <xf numFmtId="173" fontId="5" fillId="30" borderId="3" xfId="0" applyNumberFormat="1" applyFont="1" applyFill="1" applyBorder="1" applyAlignment="1">
      <alignment horizontal="center" vertical="center" wrapText="1"/>
    </xf>
    <xf numFmtId="169" fontId="4" fillId="0" borderId="3" xfId="291" applyNumberFormat="1" applyFont="1" applyFill="1" applyBorder="1" applyAlignment="1">
      <alignment horizontal="right" vertical="center" wrapText="1"/>
    </xf>
    <xf numFmtId="173" fontId="4" fillId="26" borderId="3" xfId="0" applyNumberFormat="1" applyFont="1" applyFill="1" applyBorder="1" applyAlignment="1">
      <alignment horizontal="center" vertical="center" wrapText="1"/>
    </xf>
    <xf numFmtId="173" fontId="4" fillId="30" borderId="3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73" fontId="5" fillId="0" borderId="0" xfId="0" applyNumberFormat="1" applyFont="1" applyAlignment="1">
      <alignment horizontal="center" vertical="center" wrapText="1"/>
    </xf>
    <xf numFmtId="173" fontId="7" fillId="0" borderId="0" xfId="0" applyNumberFormat="1" applyFont="1" applyAlignment="1">
      <alignment horizontal="center" vertical="center" wrapText="1"/>
    </xf>
    <xf numFmtId="170" fontId="7" fillId="0" borderId="0" xfId="0" applyNumberFormat="1" applyFont="1" applyAlignment="1">
      <alignment horizontal="center" vertical="center" wrapText="1"/>
    </xf>
    <xf numFmtId="170" fontId="5" fillId="0" borderId="19" xfId="0" applyNumberFormat="1" applyFont="1" applyBorder="1" applyAlignment="1">
      <alignment horizontal="right" vertical="center" wrapText="1"/>
    </xf>
    <xf numFmtId="170" fontId="4" fillId="0" borderId="19" xfId="0" applyNumberFormat="1" applyFont="1" applyBorder="1" applyAlignment="1">
      <alignment horizontal="right" vertical="center" wrapText="1"/>
    </xf>
    <xf numFmtId="179" fontId="4" fillId="29" borderId="3" xfId="0" applyNumberFormat="1" applyFont="1" applyFill="1" applyBorder="1" applyAlignment="1">
      <alignment horizontal="center" vertical="center" wrapText="1"/>
    </xf>
    <xf numFmtId="173" fontId="5" fillId="30" borderId="19" xfId="0" applyNumberFormat="1" applyFont="1" applyFill="1" applyBorder="1" applyAlignment="1">
      <alignment horizontal="center" vertical="center" wrapText="1"/>
    </xf>
    <xf numFmtId="0" fontId="4" fillId="26" borderId="14" xfId="245" applyFont="1" applyFill="1" applyBorder="1" applyAlignment="1">
      <alignment horizontal="left" vertical="center" wrapText="1"/>
    </xf>
    <xf numFmtId="0" fontId="4" fillId="26" borderId="3" xfId="0" applyFont="1" applyFill="1" applyBorder="1" applyAlignment="1">
      <alignment horizontal="left" vertical="center" wrapText="1"/>
    </xf>
    <xf numFmtId="170" fontId="5" fillId="30" borderId="3" xfId="237" applyNumberFormat="1" applyFont="1" applyFill="1" applyBorder="1" applyAlignment="1">
      <alignment horizontal="center" vertical="center" wrapText="1"/>
    </xf>
    <xf numFmtId="179" fontId="5" fillId="29" borderId="19" xfId="0" applyNumberFormat="1" applyFont="1" applyFill="1" applyBorder="1" applyAlignment="1">
      <alignment horizontal="center" vertical="center" wrapText="1"/>
    </xf>
    <xf numFmtId="179" fontId="5" fillId="29" borderId="15" xfId="0" applyNumberFormat="1" applyFont="1" applyFill="1" applyBorder="1" applyAlignment="1">
      <alignment horizontal="center" vertical="center" wrapText="1"/>
    </xf>
    <xf numFmtId="179" fontId="4" fillId="0" borderId="3" xfId="0" applyNumberFormat="1" applyFont="1" applyBorder="1" applyAlignment="1">
      <alignment horizontal="center" vertical="center" wrapText="1"/>
    </xf>
    <xf numFmtId="177" fontId="5" fillId="30" borderId="3" xfId="0" applyNumberFormat="1" applyFont="1" applyFill="1" applyBorder="1" applyAlignment="1">
      <alignment horizontal="center" vertical="center" wrapText="1"/>
    </xf>
    <xf numFmtId="178" fontId="5" fillId="30" borderId="3" xfId="0" applyNumberFormat="1" applyFont="1" applyFill="1" applyBorder="1" applyAlignment="1">
      <alignment horizontal="center" vertical="center" wrapText="1"/>
    </xf>
    <xf numFmtId="177" fontId="4" fillId="30" borderId="3" xfId="0" applyNumberFormat="1" applyFont="1" applyFill="1" applyBorder="1" applyAlignment="1">
      <alignment horizontal="center" vertical="center" wrapText="1"/>
    </xf>
    <xf numFmtId="170" fontId="5" fillId="0" borderId="3" xfId="0" applyNumberFormat="1" applyFont="1" applyBorder="1" applyAlignment="1">
      <alignment horizontal="right" vertical="center" wrapText="1"/>
    </xf>
    <xf numFmtId="170" fontId="4" fillId="0" borderId="3" xfId="0" applyNumberFormat="1" applyFont="1" applyBorder="1" applyAlignment="1">
      <alignment horizontal="right" vertical="center" wrapText="1"/>
    </xf>
    <xf numFmtId="170" fontId="5" fillId="30" borderId="3" xfId="0" applyNumberFormat="1" applyFont="1" applyFill="1" applyBorder="1" applyAlignment="1">
      <alignment horizontal="center" vertical="center" wrapText="1"/>
    </xf>
    <xf numFmtId="170" fontId="5" fillId="0" borderId="20" xfId="0" applyNumberFormat="1" applyFont="1" applyBorder="1" applyAlignment="1">
      <alignment horizontal="right" vertical="center" wrapText="1"/>
    </xf>
    <xf numFmtId="0" fontId="5" fillId="0" borderId="20" xfId="0" applyFont="1" applyBorder="1" applyAlignment="1" applyProtection="1">
      <alignment horizontal="left" vertical="center" wrapText="1"/>
      <protection locked="0"/>
    </xf>
    <xf numFmtId="179" fontId="5" fillId="29" borderId="20" xfId="0" applyNumberFormat="1" applyFont="1" applyFill="1" applyBorder="1" applyAlignment="1">
      <alignment horizontal="center" vertical="center" wrapText="1"/>
    </xf>
    <xf numFmtId="173" fontId="5" fillId="31" borderId="19" xfId="0" applyNumberFormat="1" applyFont="1" applyFill="1" applyBorder="1" applyAlignment="1">
      <alignment horizontal="center" vertical="center" wrapText="1"/>
    </xf>
    <xf numFmtId="173" fontId="5" fillId="31" borderId="20" xfId="0" applyNumberFormat="1" applyFont="1" applyFill="1" applyBorder="1" applyAlignment="1">
      <alignment horizontal="center" vertical="center" wrapText="1"/>
    </xf>
    <xf numFmtId="173" fontId="4" fillId="31" borderId="19" xfId="0" applyNumberFormat="1" applyFont="1" applyFill="1" applyBorder="1" applyAlignment="1">
      <alignment horizontal="center" vertical="center" wrapText="1"/>
    </xf>
    <xf numFmtId="173" fontId="5" fillId="31" borderId="3" xfId="0" applyNumberFormat="1" applyFont="1" applyFill="1" applyBorder="1" applyAlignment="1">
      <alignment horizontal="center" vertical="center" wrapText="1"/>
    </xf>
    <xf numFmtId="179" fontId="4" fillId="27" borderId="3" xfId="0" applyNumberFormat="1" applyFont="1" applyFill="1" applyBorder="1" applyAlignment="1">
      <alignment horizontal="center" vertical="center" wrapText="1"/>
    </xf>
    <xf numFmtId="179" fontId="5" fillId="30" borderId="3" xfId="0" applyNumberFormat="1" applyFont="1" applyFill="1" applyBorder="1" applyAlignment="1">
      <alignment horizontal="center" vertical="center" wrapText="1"/>
    </xf>
    <xf numFmtId="179" fontId="4" fillId="0" borderId="17" xfId="245" applyNumberFormat="1" applyFont="1" applyBorder="1" applyAlignment="1">
      <alignment horizontal="left" vertical="center" wrapText="1"/>
    </xf>
    <xf numFmtId="179" fontId="5" fillId="27" borderId="3" xfId="0" applyNumberFormat="1" applyFont="1" applyFill="1" applyBorder="1" applyAlignment="1">
      <alignment horizontal="center" vertical="center" wrapText="1"/>
    </xf>
    <xf numFmtId="173" fontId="5" fillId="22" borderId="19" xfId="0" applyNumberFormat="1" applyFont="1" applyFill="1" applyBorder="1" applyAlignment="1">
      <alignment horizontal="center" vertical="center" wrapText="1"/>
    </xf>
    <xf numFmtId="173" fontId="5" fillId="27" borderId="19" xfId="0" applyNumberFormat="1" applyFont="1" applyFill="1" applyBorder="1" applyAlignment="1">
      <alignment horizontal="center" vertical="center" wrapText="1"/>
    </xf>
    <xf numFmtId="173" fontId="75" fillId="0" borderId="3" xfId="0" applyNumberFormat="1" applyFont="1" applyBorder="1" applyAlignment="1">
      <alignment horizontal="center" vertical="center" wrapText="1"/>
    </xf>
    <xf numFmtId="0" fontId="75" fillId="0" borderId="3" xfId="0" applyFont="1" applyBorder="1" applyAlignment="1">
      <alignment horizontal="left" vertical="center" wrapText="1"/>
    </xf>
    <xf numFmtId="0" fontId="75" fillId="0" borderId="3" xfId="0" applyFont="1" applyBorder="1" applyAlignment="1">
      <alignment horizontal="center" vertical="center" wrapText="1"/>
    </xf>
    <xf numFmtId="169" fontId="75" fillId="0" borderId="3" xfId="291" applyNumberFormat="1" applyFont="1" applyFill="1" applyBorder="1" applyAlignment="1">
      <alignment horizontal="right" vertical="center" wrapText="1"/>
    </xf>
    <xf numFmtId="49" fontId="75" fillId="0" borderId="3" xfId="0" applyNumberFormat="1" applyFont="1" applyBorder="1" applyAlignment="1">
      <alignment horizontal="left" vertical="center" wrapText="1"/>
    </xf>
    <xf numFmtId="0" fontId="75" fillId="0" borderId="0" xfId="0" applyFont="1" applyAlignment="1">
      <alignment vertical="center"/>
    </xf>
    <xf numFmtId="2" fontId="76" fillId="27" borderId="19" xfId="0" applyNumberFormat="1" applyFont="1" applyFill="1" applyBorder="1" applyAlignment="1">
      <alignment horizontal="center" vertical="center" wrapText="1"/>
    </xf>
    <xf numFmtId="173" fontId="75" fillId="30" borderId="3" xfId="0" applyNumberFormat="1" applyFont="1" applyFill="1" applyBorder="1" applyAlignment="1">
      <alignment horizontal="center" vertical="center" wrapText="1"/>
    </xf>
    <xf numFmtId="173" fontId="75" fillId="31" borderId="19" xfId="0" applyNumberFormat="1" applyFont="1" applyFill="1" applyBorder="1" applyAlignment="1">
      <alignment horizontal="center" vertical="center" wrapText="1"/>
    </xf>
    <xf numFmtId="179" fontId="75" fillId="0" borderId="3" xfId="0" applyNumberFormat="1" applyFont="1" applyBorder="1" applyAlignment="1">
      <alignment horizontal="center" vertical="center" wrapText="1"/>
    </xf>
    <xf numFmtId="1" fontId="5" fillId="27" borderId="19" xfId="0" applyNumberFormat="1" applyFont="1" applyFill="1" applyBorder="1" applyAlignment="1">
      <alignment horizontal="right" vertical="center" wrapText="1"/>
    </xf>
    <xf numFmtId="1" fontId="5" fillId="27" borderId="3" xfId="0" applyNumberFormat="1" applyFont="1" applyFill="1" applyBorder="1" applyAlignment="1">
      <alignment horizontal="right" vertical="center" wrapText="1"/>
    </xf>
    <xf numFmtId="169" fontId="5" fillId="30" borderId="3" xfId="0" applyNumberFormat="1" applyFont="1" applyFill="1" applyBorder="1" applyAlignment="1">
      <alignment horizontal="center" vertical="center" wrapText="1"/>
    </xf>
    <xf numFmtId="179" fontId="5" fillId="0" borderId="3" xfId="0" applyNumberFormat="1" applyFont="1" applyBorder="1" applyAlignment="1">
      <alignment horizontal="left" vertical="center" wrapText="1"/>
    </xf>
    <xf numFmtId="0" fontId="76" fillId="0" borderId="0" xfId="245" applyFont="1" applyAlignment="1">
      <alignment vertical="center"/>
    </xf>
    <xf numFmtId="173" fontId="4" fillId="29" borderId="3" xfId="0" applyNumberFormat="1" applyFont="1" applyFill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/>
    </xf>
    <xf numFmtId="173" fontId="5" fillId="0" borderId="3" xfId="0" applyNumberFormat="1" applyFont="1" applyBorder="1" applyAlignment="1">
      <alignment horizontal="right" vertical="center" wrapText="1"/>
    </xf>
    <xf numFmtId="0" fontId="5" fillId="32" borderId="0" xfId="0" applyFont="1" applyFill="1" applyAlignment="1">
      <alignment vertical="center"/>
    </xf>
    <xf numFmtId="173" fontId="78" fillId="0" borderId="3" xfId="0" applyNumberFormat="1" applyFont="1" applyBorder="1" applyAlignment="1">
      <alignment horizontal="center" vertical="center" wrapText="1"/>
    </xf>
    <xf numFmtId="173" fontId="78" fillId="0" borderId="19" xfId="0" applyNumberFormat="1" applyFont="1" applyBorder="1" applyAlignment="1">
      <alignment horizontal="center" vertical="center" wrapText="1"/>
    </xf>
    <xf numFmtId="170" fontId="5" fillId="30" borderId="3" xfId="0" applyNumberFormat="1" applyFont="1" applyFill="1" applyBorder="1" applyAlignment="1">
      <alignment horizontal="right" vertical="center" wrapText="1"/>
    </xf>
    <xf numFmtId="169" fontId="4" fillId="27" borderId="3" xfId="0" applyNumberFormat="1" applyFont="1" applyFill="1" applyBorder="1" applyAlignment="1">
      <alignment vertical="center" wrapText="1"/>
    </xf>
    <xf numFmtId="173" fontId="5" fillId="27" borderId="3" xfId="0" applyNumberFormat="1" applyFont="1" applyFill="1" applyBorder="1" applyAlignment="1">
      <alignment horizontal="right" vertical="center" wrapText="1"/>
    </xf>
    <xf numFmtId="179" fontId="5" fillId="22" borderId="3" xfId="0" applyNumberFormat="1" applyFont="1" applyFill="1" applyBorder="1" applyAlignment="1">
      <alignment horizontal="center" vertical="center" wrapText="1"/>
    </xf>
    <xf numFmtId="179" fontId="75" fillId="22" borderId="3" xfId="0" applyNumberFormat="1" applyFont="1" applyFill="1" applyBorder="1" applyAlignment="1">
      <alignment horizontal="center" vertical="center" wrapText="1"/>
    </xf>
    <xf numFmtId="179" fontId="4" fillId="26" borderId="3" xfId="0" applyNumberFormat="1" applyFont="1" applyFill="1" applyBorder="1" applyAlignment="1">
      <alignment horizontal="center" vertical="center" wrapText="1"/>
    </xf>
    <xf numFmtId="170" fontId="4" fillId="27" borderId="3" xfId="0" applyNumberFormat="1" applyFont="1" applyFill="1" applyBorder="1" applyAlignment="1">
      <alignment horizontal="right" vertical="center" wrapText="1"/>
    </xf>
    <xf numFmtId="174" fontId="5" fillId="0" borderId="3" xfId="0" applyNumberFormat="1" applyFont="1" applyBorder="1" applyAlignment="1">
      <alignment horizontal="center" vertical="center" wrapText="1"/>
    </xf>
    <xf numFmtId="174" fontId="4" fillId="30" borderId="3" xfId="0" applyNumberFormat="1" applyFont="1" applyFill="1" applyBorder="1" applyAlignment="1">
      <alignment horizontal="center" vertical="center" wrapText="1"/>
    </xf>
    <xf numFmtId="180" fontId="4" fillId="30" borderId="3" xfId="0" applyNumberFormat="1" applyFont="1" applyFill="1" applyBorder="1" applyAlignment="1">
      <alignment horizontal="center" vertical="center" wrapText="1"/>
    </xf>
    <xf numFmtId="180" fontId="5" fillId="0" borderId="3" xfId="0" applyNumberFormat="1" applyFont="1" applyBorder="1" applyAlignment="1">
      <alignment horizontal="center" vertical="center" wrapText="1"/>
    </xf>
    <xf numFmtId="180" fontId="5" fillId="0" borderId="3" xfId="0" applyNumberFormat="1" applyFont="1" applyBorder="1" applyAlignment="1">
      <alignment horizontal="right" vertical="center" wrapText="1"/>
    </xf>
    <xf numFmtId="180" fontId="5" fillId="22" borderId="3" xfId="0" applyNumberFormat="1" applyFont="1" applyFill="1" applyBorder="1" applyAlignment="1">
      <alignment horizontal="center" vertical="center" wrapText="1"/>
    </xf>
    <xf numFmtId="180" fontId="75" fillId="22" borderId="3" xfId="0" applyNumberFormat="1" applyFont="1" applyFill="1" applyBorder="1" applyAlignment="1">
      <alignment horizontal="center" vertical="center" wrapText="1"/>
    </xf>
    <xf numFmtId="180" fontId="4" fillId="26" borderId="3" xfId="0" applyNumberFormat="1" applyFont="1" applyFill="1" applyBorder="1" applyAlignment="1">
      <alignment horizontal="center" vertical="center" wrapText="1"/>
    </xf>
    <xf numFmtId="180" fontId="75" fillId="22" borderId="3" xfId="0" applyNumberFormat="1" applyFont="1" applyFill="1" applyBorder="1" applyAlignment="1">
      <alignment horizontal="right" vertical="center" wrapText="1"/>
    </xf>
    <xf numFmtId="180" fontId="75" fillId="0" borderId="3" xfId="0" applyNumberFormat="1" applyFont="1" applyBorder="1" applyAlignment="1">
      <alignment horizontal="center" vertical="center" wrapText="1"/>
    </xf>
    <xf numFmtId="180" fontId="4" fillId="27" borderId="3" xfId="0" applyNumberFormat="1" applyFont="1" applyFill="1" applyBorder="1" applyAlignment="1">
      <alignment horizontal="center" vertical="center" wrapText="1"/>
    </xf>
    <xf numFmtId="180" fontId="5" fillId="30" borderId="3" xfId="0" applyNumberFormat="1" applyFont="1" applyFill="1" applyBorder="1" applyAlignment="1">
      <alignment horizontal="center" vertical="center" wrapText="1"/>
    </xf>
    <xf numFmtId="2" fontId="4" fillId="27" borderId="3" xfId="0" applyNumberFormat="1" applyFont="1" applyFill="1" applyBorder="1" applyAlignment="1">
      <alignment vertical="center" wrapText="1"/>
    </xf>
    <xf numFmtId="180" fontId="5" fillId="30" borderId="3" xfId="0" applyNumberFormat="1" applyFont="1" applyFill="1" applyBorder="1" applyAlignment="1">
      <alignment horizontal="right" vertical="center" wrapText="1"/>
    </xf>
    <xf numFmtId="4" fontId="4" fillId="26" borderId="3" xfId="0" applyNumberFormat="1" applyFont="1" applyFill="1" applyBorder="1" applyAlignment="1">
      <alignment horizontal="right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right" vertical="center" wrapText="1"/>
    </xf>
    <xf numFmtId="4" fontId="4" fillId="27" borderId="3" xfId="0" applyNumberFormat="1" applyFont="1" applyFill="1" applyBorder="1" applyAlignment="1">
      <alignment horizontal="center" vertical="center" wrapText="1"/>
    </xf>
    <xf numFmtId="179" fontId="78" fillId="0" borderId="3" xfId="0" applyNumberFormat="1" applyFont="1" applyBorder="1" applyAlignment="1">
      <alignment horizontal="center" vertical="center" wrapText="1"/>
    </xf>
    <xf numFmtId="179" fontId="79" fillId="22" borderId="3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right" vertical="center" wrapText="1"/>
    </xf>
    <xf numFmtId="179" fontId="4" fillId="33" borderId="3" xfId="0" applyNumberFormat="1" applyFont="1" applyFill="1" applyBorder="1" applyAlignment="1">
      <alignment horizontal="center" vertical="center" wrapText="1"/>
    </xf>
    <xf numFmtId="179" fontId="80" fillId="34" borderId="3" xfId="0" applyNumberFormat="1" applyFont="1" applyFill="1" applyBorder="1" applyAlignment="1">
      <alignment horizontal="center" vertical="center" wrapText="1"/>
    </xf>
    <xf numFmtId="179" fontId="79" fillId="0" borderId="3" xfId="0" applyNumberFormat="1" applyFont="1" applyBorder="1" applyAlignment="1">
      <alignment horizontal="center" vertical="center" wrapText="1"/>
    </xf>
    <xf numFmtId="170" fontId="11" fillId="0" borderId="3" xfId="0" applyNumberFormat="1" applyFont="1" applyBorder="1" applyAlignment="1">
      <alignment horizontal="right" vertical="center" wrapText="1"/>
    </xf>
    <xf numFmtId="179" fontId="5" fillId="0" borderId="3" xfId="0" applyNumberFormat="1" applyFont="1" applyBorder="1" applyAlignment="1">
      <alignment horizontal="right" vertical="center" wrapText="1"/>
    </xf>
    <xf numFmtId="178" fontId="4" fillId="26" borderId="3" xfId="0" applyNumberFormat="1" applyFont="1" applyFill="1" applyBorder="1" applyAlignment="1">
      <alignment horizontal="right" vertical="center" wrapText="1"/>
    </xf>
    <xf numFmtId="4" fontId="4" fillId="27" borderId="3" xfId="0" applyNumberFormat="1" applyFont="1" applyFill="1" applyBorder="1" applyAlignment="1">
      <alignment horizontal="right" vertical="center" wrapText="1"/>
    </xf>
    <xf numFmtId="178" fontId="4" fillId="27" borderId="3" xfId="0" applyNumberFormat="1" applyFont="1" applyFill="1" applyBorder="1" applyAlignment="1">
      <alignment horizontal="center" vertical="center" wrapText="1"/>
    </xf>
    <xf numFmtId="2" fontId="4" fillId="27" borderId="3" xfId="0" applyNumberFormat="1" applyFont="1" applyFill="1" applyBorder="1" applyAlignment="1">
      <alignment horizontal="right" vertical="center" wrapText="1"/>
    </xf>
    <xf numFmtId="178" fontId="4" fillId="26" borderId="3" xfId="0" applyNumberFormat="1" applyFont="1" applyFill="1" applyBorder="1" applyAlignment="1">
      <alignment horizontal="center" vertical="center" wrapText="1"/>
    </xf>
    <xf numFmtId="170" fontId="4" fillId="27" borderId="3" xfId="0" applyNumberFormat="1" applyFont="1" applyFill="1" applyBorder="1" applyAlignment="1">
      <alignment vertical="center" wrapText="1"/>
    </xf>
    <xf numFmtId="173" fontId="5" fillId="0" borderId="3" xfId="0" applyNumberFormat="1" applyFont="1" applyBorder="1" applyAlignment="1">
      <alignment vertical="center" wrapText="1"/>
    </xf>
    <xf numFmtId="179" fontId="5" fillId="0" borderId="3" xfId="0" applyNumberFormat="1" applyFont="1" applyBorder="1" applyAlignment="1">
      <alignment vertical="center" wrapText="1"/>
    </xf>
    <xf numFmtId="173" fontId="5" fillId="0" borderId="19" xfId="0" applyNumberFormat="1" applyFont="1" applyBorder="1" applyAlignment="1">
      <alignment vertical="center" wrapText="1"/>
    </xf>
    <xf numFmtId="170" fontId="4" fillId="26" borderId="3" xfId="0" applyNumberFormat="1" applyFont="1" applyFill="1" applyBorder="1" applyAlignment="1">
      <alignment horizontal="right" vertical="center" wrapText="1"/>
    </xf>
    <xf numFmtId="3" fontId="4" fillId="27" borderId="3" xfId="0" applyNumberFormat="1" applyFont="1" applyFill="1" applyBorder="1" applyAlignment="1">
      <alignment horizontal="right" vertical="center" wrapText="1"/>
    </xf>
    <xf numFmtId="1" fontId="4" fillId="27" borderId="3" xfId="0" applyNumberFormat="1" applyFont="1" applyFill="1" applyBorder="1" applyAlignment="1">
      <alignment vertical="center" wrapText="1"/>
    </xf>
    <xf numFmtId="3" fontId="5" fillId="30" borderId="3" xfId="0" applyNumberFormat="1" applyFont="1" applyFill="1" applyBorder="1" applyAlignment="1">
      <alignment horizontal="right" vertical="center" wrapText="1"/>
    </xf>
    <xf numFmtId="169" fontId="4" fillId="30" borderId="3" xfId="0" applyNumberFormat="1" applyFont="1" applyFill="1" applyBorder="1" applyAlignment="1">
      <alignment horizontal="right" vertical="center" wrapText="1"/>
    </xf>
    <xf numFmtId="176" fontId="5" fillId="0" borderId="3" xfId="0" applyNumberFormat="1" applyFont="1" applyBorder="1" applyAlignment="1">
      <alignment horizontal="right" vertical="center" wrapText="1"/>
    </xf>
    <xf numFmtId="179" fontId="5" fillId="22" borderId="3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170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72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3" xfId="245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4" xfId="237" applyFont="1" applyBorder="1" applyAlignment="1">
      <alignment horizontal="center" vertical="center" wrapText="1"/>
    </xf>
    <xf numFmtId="0" fontId="4" fillId="0" borderId="25" xfId="237" applyFont="1" applyBorder="1" applyAlignment="1">
      <alignment horizontal="center" vertical="center" wrapText="1"/>
    </xf>
    <xf numFmtId="0" fontId="4" fillId="0" borderId="26" xfId="237" applyFont="1" applyBorder="1" applyAlignment="1">
      <alignment horizontal="center" vertical="center" wrapText="1"/>
    </xf>
    <xf numFmtId="170" fontId="5" fillId="0" borderId="0" xfId="0" applyNumberFormat="1" applyFont="1" applyAlignment="1">
      <alignment horizontal="center" vertical="center" wrapText="1"/>
    </xf>
    <xf numFmtId="170" fontId="5" fillId="0" borderId="0" xfId="0" quotePrefix="1" applyNumberFormat="1" applyFont="1" applyAlignment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5" fillId="0" borderId="3" xfId="245" applyFont="1" applyBorder="1" applyAlignment="1">
      <alignment horizontal="center" vertical="center" wrapText="1"/>
    </xf>
    <xf numFmtId="0" fontId="4" fillId="0" borderId="0" xfId="245" applyFont="1" applyAlignment="1">
      <alignment horizontal="center" vertical="center"/>
    </xf>
    <xf numFmtId="0" fontId="4" fillId="0" borderId="3" xfId="245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13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237" applyFont="1" applyAlignment="1">
      <alignment horizontal="center" vertical="center" wrapText="1"/>
    </xf>
    <xf numFmtId="0" fontId="5" fillId="0" borderId="15" xfId="237" applyFont="1" applyBorder="1" applyAlignment="1">
      <alignment horizontal="center" vertical="center" wrapText="1"/>
    </xf>
    <xf numFmtId="0" fontId="5" fillId="0" borderId="19" xfId="237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77" fontId="5" fillId="0" borderId="14" xfId="0" applyNumberFormat="1" applyFont="1" applyBorder="1" applyAlignment="1">
      <alignment horizontal="center" vertical="center" wrapText="1"/>
    </xf>
    <xf numFmtId="177" fontId="5" fillId="0" borderId="17" xfId="0" applyNumberFormat="1" applyFont="1" applyBorder="1" applyAlignment="1">
      <alignment horizontal="center" vertical="center" wrapText="1"/>
    </xf>
    <xf numFmtId="177" fontId="5" fillId="0" borderId="16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right" vertical="center" wrapText="1"/>
    </xf>
    <xf numFmtId="1" fontId="5" fillId="0" borderId="17" xfId="0" applyNumberFormat="1" applyFont="1" applyBorder="1" applyAlignment="1">
      <alignment horizontal="right" vertical="center" wrapText="1"/>
    </xf>
    <xf numFmtId="1" fontId="5" fillId="0" borderId="16" xfId="0" applyNumberFormat="1" applyFont="1" applyBorder="1" applyAlignment="1">
      <alignment horizontal="right" vertical="center" wrapText="1"/>
    </xf>
    <xf numFmtId="178" fontId="5" fillId="0" borderId="14" xfId="291" applyNumberFormat="1" applyFont="1" applyFill="1" applyBorder="1" applyAlignment="1">
      <alignment horizontal="right" vertical="center" wrapText="1"/>
    </xf>
    <xf numFmtId="178" fontId="5" fillId="0" borderId="16" xfId="291" applyNumberFormat="1" applyFont="1" applyFill="1" applyBorder="1" applyAlignment="1">
      <alignment horizontal="right" vertical="center" wrapText="1"/>
    </xf>
    <xf numFmtId="178" fontId="5" fillId="0" borderId="14" xfId="0" applyNumberFormat="1" applyFont="1" applyBorder="1" applyAlignment="1">
      <alignment horizontal="center" vertical="center" wrapText="1"/>
    </xf>
    <xf numFmtId="178" fontId="5" fillId="0" borderId="17" xfId="0" applyNumberFormat="1" applyFont="1" applyBorder="1" applyAlignment="1">
      <alignment horizontal="center" vertical="center" wrapText="1"/>
    </xf>
    <xf numFmtId="178" fontId="5" fillId="0" borderId="16" xfId="0" applyNumberFormat="1" applyFont="1" applyBorder="1" applyAlignment="1">
      <alignment horizontal="center" vertical="center" wrapText="1"/>
    </xf>
    <xf numFmtId="169" fontId="4" fillId="30" borderId="14" xfId="0" applyNumberFormat="1" applyFont="1" applyFill="1" applyBorder="1" applyAlignment="1">
      <alignment horizontal="right" vertical="center" wrapText="1"/>
    </xf>
    <xf numFmtId="169" fontId="4" fillId="30" borderId="17" xfId="0" applyNumberFormat="1" applyFont="1" applyFill="1" applyBorder="1" applyAlignment="1">
      <alignment horizontal="right" vertical="center" wrapText="1"/>
    </xf>
    <xf numFmtId="169" fontId="4" fillId="30" borderId="16" xfId="0" applyNumberFormat="1" applyFont="1" applyFill="1" applyBorder="1" applyAlignment="1">
      <alignment horizontal="right" vertical="center" wrapText="1"/>
    </xf>
    <xf numFmtId="178" fontId="4" fillId="30" borderId="14" xfId="0" applyNumberFormat="1" applyFont="1" applyFill="1" applyBorder="1" applyAlignment="1">
      <alignment horizontal="center" vertical="center" wrapText="1"/>
    </xf>
    <xf numFmtId="178" fontId="4" fillId="30" borderId="17" xfId="0" applyNumberFormat="1" applyFont="1" applyFill="1" applyBorder="1" applyAlignment="1">
      <alignment horizontal="center" vertical="center" wrapText="1"/>
    </xf>
    <xf numFmtId="178" fontId="4" fillId="30" borderId="16" xfId="0" applyNumberFormat="1" applyFont="1" applyFill="1" applyBorder="1" applyAlignment="1">
      <alignment horizontal="center" vertical="center" wrapText="1"/>
    </xf>
    <xf numFmtId="169" fontId="5" fillId="0" borderId="14" xfId="0" applyNumberFormat="1" applyFont="1" applyBorder="1" applyAlignment="1">
      <alignment horizontal="right" vertical="center" wrapText="1"/>
    </xf>
    <xf numFmtId="169" fontId="5" fillId="0" borderId="17" xfId="0" applyNumberFormat="1" applyFont="1" applyBorder="1" applyAlignment="1">
      <alignment horizontal="right" vertical="center" wrapText="1"/>
    </xf>
    <xf numFmtId="169" fontId="5" fillId="0" borderId="16" xfId="0" applyNumberFormat="1" applyFont="1" applyBorder="1" applyAlignment="1">
      <alignment horizontal="right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justify" vertical="center" wrapText="1" shrinkToFit="1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78" fontId="5" fillId="30" borderId="14" xfId="0" applyNumberFormat="1" applyFont="1" applyFill="1" applyBorder="1" applyAlignment="1">
      <alignment horizontal="center" vertical="center" wrapText="1"/>
    </xf>
    <xf numFmtId="178" fontId="5" fillId="30" borderId="17" xfId="0" applyNumberFormat="1" applyFont="1" applyFill="1" applyBorder="1" applyAlignment="1">
      <alignment horizontal="center" vertical="center" wrapText="1"/>
    </xf>
    <xf numFmtId="178" fontId="5" fillId="30" borderId="16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174" fontId="5" fillId="30" borderId="14" xfId="0" applyNumberFormat="1" applyFont="1" applyFill="1" applyBorder="1" applyAlignment="1">
      <alignment horizontal="center" vertical="center" wrapText="1"/>
    </xf>
    <xf numFmtId="174" fontId="5" fillId="30" borderId="17" xfId="0" applyNumberFormat="1" applyFont="1" applyFill="1" applyBorder="1" applyAlignment="1">
      <alignment horizontal="center" vertical="center" wrapText="1"/>
    </xf>
    <xf numFmtId="174" fontId="5" fillId="30" borderId="16" xfId="0" applyNumberFormat="1" applyFont="1" applyFill="1" applyBorder="1" applyAlignment="1">
      <alignment horizontal="center" vertical="center" wrapText="1"/>
    </xf>
    <xf numFmtId="174" fontId="4" fillId="30" borderId="14" xfId="0" applyNumberFormat="1" applyFont="1" applyFill="1" applyBorder="1" applyAlignment="1">
      <alignment horizontal="center" vertical="center" wrapText="1"/>
    </xf>
    <xf numFmtId="174" fontId="4" fillId="30" borderId="17" xfId="0" applyNumberFormat="1" applyFont="1" applyFill="1" applyBorder="1" applyAlignment="1">
      <alignment horizontal="center" vertical="center" wrapText="1"/>
    </xf>
    <xf numFmtId="174" fontId="4" fillId="30" borderId="16" xfId="0" applyNumberFormat="1" applyFont="1" applyFill="1" applyBorder="1" applyAlignment="1">
      <alignment horizontal="center" vertical="center" wrapText="1"/>
    </xf>
    <xf numFmtId="174" fontId="5" fillId="0" borderId="14" xfId="0" applyNumberFormat="1" applyFont="1" applyBorder="1" applyAlignment="1">
      <alignment horizontal="center" vertical="center" wrapText="1"/>
    </xf>
    <xf numFmtId="174" fontId="5" fillId="0" borderId="17" xfId="0" applyNumberFormat="1" applyFont="1" applyBorder="1" applyAlignment="1">
      <alignment horizontal="center" vertical="center" wrapText="1"/>
    </xf>
    <xf numFmtId="174" fontId="5" fillId="0" borderId="16" xfId="0" applyNumberFormat="1" applyFont="1" applyBorder="1" applyAlignment="1">
      <alignment horizontal="center" vertical="center" wrapText="1"/>
    </xf>
    <xf numFmtId="4" fontId="5" fillId="0" borderId="14" xfId="0" applyNumberFormat="1" applyFont="1" applyBorder="1" applyAlignment="1">
      <alignment horizontal="right" vertical="center" wrapText="1"/>
    </xf>
    <xf numFmtId="4" fontId="5" fillId="0" borderId="17" xfId="0" applyNumberFormat="1" applyFont="1" applyBorder="1" applyAlignment="1">
      <alignment horizontal="right" vertical="center" wrapText="1"/>
    </xf>
    <xf numFmtId="4" fontId="5" fillId="0" borderId="16" xfId="0" applyNumberFormat="1" applyFont="1" applyBorder="1" applyAlignment="1">
      <alignment horizontal="right" vertical="center" wrapText="1"/>
    </xf>
    <xf numFmtId="178" fontId="4" fillId="0" borderId="14" xfId="291" applyNumberFormat="1" applyFont="1" applyFill="1" applyBorder="1" applyAlignment="1">
      <alignment horizontal="right" vertical="center" wrapText="1"/>
    </xf>
    <xf numFmtId="178" fontId="4" fillId="0" borderId="16" xfId="291" applyNumberFormat="1" applyFont="1" applyFill="1" applyBorder="1" applyAlignment="1">
      <alignment horizontal="right" vertical="center" wrapText="1"/>
    </xf>
    <xf numFmtId="0" fontId="5" fillId="0" borderId="17" xfId="0" applyFont="1" applyBorder="1" applyAlignment="1">
      <alignment horizontal="center" vertical="center" wrapText="1"/>
    </xf>
    <xf numFmtId="0" fontId="7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7" fontId="4" fillId="30" borderId="14" xfId="0" applyNumberFormat="1" applyFont="1" applyFill="1" applyBorder="1" applyAlignment="1">
      <alignment horizontal="center" vertical="center" wrapText="1"/>
    </xf>
    <xf numFmtId="177" fontId="4" fillId="30" borderId="17" xfId="0" applyNumberFormat="1" applyFont="1" applyFill="1" applyBorder="1" applyAlignment="1">
      <alignment horizontal="center" vertical="center" wrapText="1"/>
    </xf>
    <xf numFmtId="177" fontId="4" fillId="30" borderId="16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 wrapText="1"/>
    </xf>
    <xf numFmtId="177" fontId="5" fillId="30" borderId="14" xfId="0" applyNumberFormat="1" applyFont="1" applyFill="1" applyBorder="1" applyAlignment="1">
      <alignment horizontal="center" vertical="center" wrapText="1"/>
    </xf>
    <xf numFmtId="177" fontId="5" fillId="30" borderId="16" xfId="0" applyNumberFormat="1" applyFont="1" applyFill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3" fontId="5" fillId="0" borderId="16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70" fontId="5" fillId="0" borderId="14" xfId="0" applyNumberFormat="1" applyFont="1" applyBorder="1" applyAlignment="1">
      <alignment horizontal="center" vertical="center" wrapText="1"/>
    </xf>
    <xf numFmtId="170" fontId="5" fillId="0" borderId="16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170" fontId="5" fillId="0" borderId="3" xfId="0" applyNumberFormat="1" applyFont="1" applyBorder="1" applyAlignment="1">
      <alignment horizontal="center" vertical="center" wrapText="1"/>
    </xf>
    <xf numFmtId="2" fontId="5" fillId="0" borderId="14" xfId="0" applyNumberFormat="1" applyFont="1" applyBorder="1" applyAlignment="1">
      <alignment horizontal="right" vertical="center" wrapText="1"/>
    </xf>
    <xf numFmtId="2" fontId="5" fillId="0" borderId="17" xfId="0" applyNumberFormat="1" applyFont="1" applyBorder="1" applyAlignment="1">
      <alignment horizontal="right" vertical="center" wrapText="1"/>
    </xf>
    <xf numFmtId="2" fontId="5" fillId="0" borderId="16" xfId="0" applyNumberFormat="1" applyFont="1" applyBorder="1" applyAlignment="1">
      <alignment horizontal="right" vertical="center" wrapText="1"/>
    </xf>
    <xf numFmtId="49" fontId="5" fillId="0" borderId="14" xfId="0" applyNumberFormat="1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left" vertical="center" wrapText="1"/>
    </xf>
    <xf numFmtId="174" fontId="79" fillId="0" borderId="14" xfId="0" applyNumberFormat="1" applyFont="1" applyBorder="1" applyAlignment="1">
      <alignment horizontal="center" vertical="center" wrapText="1"/>
    </xf>
    <xf numFmtId="174" fontId="79" fillId="0" borderId="17" xfId="0" applyNumberFormat="1" applyFont="1" applyBorder="1" applyAlignment="1">
      <alignment horizontal="center" vertical="center" wrapText="1"/>
    </xf>
    <xf numFmtId="174" fontId="79" fillId="0" borderId="16" xfId="0" applyNumberFormat="1" applyFont="1" applyBorder="1" applyAlignment="1">
      <alignment horizontal="center" vertical="center" wrapText="1"/>
    </xf>
    <xf numFmtId="2" fontId="4" fillId="30" borderId="14" xfId="0" applyNumberFormat="1" applyFont="1" applyFill="1" applyBorder="1" applyAlignment="1">
      <alignment horizontal="right" vertical="center" wrapText="1"/>
    </xf>
    <xf numFmtId="2" fontId="4" fillId="30" borderId="17" xfId="0" applyNumberFormat="1" applyFont="1" applyFill="1" applyBorder="1" applyAlignment="1">
      <alignment horizontal="right" vertical="center" wrapText="1"/>
    </xf>
    <xf numFmtId="2" fontId="4" fillId="30" borderId="16" xfId="0" applyNumberFormat="1" applyFont="1" applyFill="1" applyBorder="1" applyAlignment="1">
      <alignment horizontal="right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shrinkToFit="1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19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 shrinkToFit="1"/>
    </xf>
    <xf numFmtId="0" fontId="4" fillId="0" borderId="17" xfId="0" applyFont="1" applyBorder="1" applyAlignment="1">
      <alignment horizontal="left" vertical="center" wrapText="1" shrinkToFit="1"/>
    </xf>
    <xf numFmtId="0" fontId="4" fillId="0" borderId="16" xfId="0" applyFont="1" applyBorder="1" applyAlignment="1">
      <alignment horizontal="left" vertical="center" wrapText="1" shrinkToFit="1"/>
    </xf>
    <xf numFmtId="0" fontId="5" fillId="0" borderId="14" xfId="0" applyFont="1" applyBorder="1" applyAlignment="1">
      <alignment horizontal="left" vertical="center" wrapText="1" shrinkToFit="1"/>
    </xf>
    <xf numFmtId="0" fontId="5" fillId="0" borderId="17" xfId="0" applyFont="1" applyBorder="1" applyAlignment="1">
      <alignment horizontal="left" vertical="center" wrapText="1" shrinkToFit="1"/>
    </xf>
    <xf numFmtId="0" fontId="5" fillId="0" borderId="16" xfId="0" applyFont="1" applyBorder="1" applyAlignment="1">
      <alignment horizontal="left" vertical="center" wrapText="1" shrinkToFit="1"/>
    </xf>
    <xf numFmtId="49" fontId="11" fillId="0" borderId="14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3" fontId="11" fillId="0" borderId="14" xfId="0" applyNumberFormat="1" applyFont="1" applyBorder="1" applyAlignment="1">
      <alignment horizontal="center" vertical="center" wrapText="1" shrinkToFit="1"/>
    </xf>
    <xf numFmtId="3" fontId="11" fillId="0" borderId="16" xfId="0" applyNumberFormat="1" applyFont="1" applyBorder="1" applyAlignment="1">
      <alignment horizontal="center" vertical="center" wrapText="1" shrinkToFit="1"/>
    </xf>
    <xf numFmtId="2" fontId="5" fillId="0" borderId="14" xfId="0" applyNumberFormat="1" applyFont="1" applyBorder="1" applyAlignment="1">
      <alignment horizontal="center" vertical="center" wrapText="1"/>
    </xf>
    <xf numFmtId="2" fontId="5" fillId="0" borderId="17" xfId="0" applyNumberFormat="1" applyFont="1" applyBorder="1" applyAlignment="1">
      <alignment horizontal="center" vertical="center" wrapText="1"/>
    </xf>
    <xf numFmtId="2" fontId="5" fillId="0" borderId="16" xfId="0" applyNumberFormat="1" applyFont="1" applyBorder="1" applyAlignment="1">
      <alignment horizontal="center" vertical="center" wrapText="1"/>
    </xf>
    <xf numFmtId="177" fontId="4" fillId="30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 shrinkToFit="1"/>
    </xf>
    <xf numFmtId="0" fontId="11" fillId="0" borderId="16" xfId="0" applyFont="1" applyBorder="1" applyAlignment="1">
      <alignment horizontal="center" vertical="center" wrapText="1" shrinkToFit="1"/>
    </xf>
    <xf numFmtId="49" fontId="11" fillId="0" borderId="14" xfId="0" applyNumberFormat="1" applyFont="1" applyBorder="1" applyAlignment="1">
      <alignment horizontal="left" vertical="center" wrapText="1"/>
    </xf>
    <xf numFmtId="49" fontId="11" fillId="0" borderId="17" xfId="0" applyNumberFormat="1" applyFont="1" applyBorder="1" applyAlignment="1">
      <alignment horizontal="left" vertical="center" wrapText="1"/>
    </xf>
    <xf numFmtId="49" fontId="11" fillId="0" borderId="16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 shrinkToFit="1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7" xfId="0" applyNumberFormat="1" applyFont="1" applyBorder="1" applyAlignment="1">
      <alignment horizontal="center" vertical="center" wrapText="1"/>
    </xf>
    <xf numFmtId="177" fontId="4" fillId="0" borderId="16" xfId="0" applyNumberFormat="1" applyFont="1" applyBorder="1" applyAlignment="1">
      <alignment horizontal="center" vertical="center" wrapText="1"/>
    </xf>
    <xf numFmtId="178" fontId="4" fillId="0" borderId="14" xfId="0" applyNumberFormat="1" applyFont="1" applyBorder="1" applyAlignment="1">
      <alignment horizontal="center" vertical="center" wrapText="1"/>
    </xf>
    <xf numFmtId="178" fontId="4" fillId="0" borderId="17" xfId="0" applyNumberFormat="1" applyFont="1" applyBorder="1" applyAlignment="1">
      <alignment horizontal="center" vertical="center" wrapText="1"/>
    </xf>
    <xf numFmtId="178" fontId="4" fillId="0" borderId="16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 shrinkToFit="1"/>
    </xf>
    <xf numFmtId="0" fontId="5" fillId="0" borderId="31" xfId="0" applyFont="1" applyBorder="1" applyAlignment="1">
      <alignment horizontal="center" vertical="center" wrapText="1" shrinkToFit="1"/>
    </xf>
    <xf numFmtId="0" fontId="5" fillId="0" borderId="34" xfId="0" applyFont="1" applyBorder="1" applyAlignment="1">
      <alignment horizontal="center" vertical="center" wrapText="1" shrinkToFit="1"/>
    </xf>
    <xf numFmtId="0" fontId="5" fillId="0" borderId="35" xfId="0" applyFont="1" applyBorder="1" applyAlignment="1">
      <alignment horizontal="center" vertical="center" wrapText="1" shrinkToFit="1"/>
    </xf>
    <xf numFmtId="0" fontId="5" fillId="0" borderId="32" xfId="0" applyFont="1" applyBorder="1" applyAlignment="1">
      <alignment horizontal="center" vertical="center" wrapText="1" shrinkToFit="1"/>
    </xf>
    <xf numFmtId="0" fontId="5" fillId="0" borderId="33" xfId="0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 wrapText="1" shrinkToFit="1"/>
    </xf>
    <xf numFmtId="0" fontId="5" fillId="0" borderId="19" xfId="0" applyFont="1" applyBorder="1" applyAlignment="1">
      <alignment horizontal="center" vertical="center" wrapText="1" shrinkToFit="1"/>
    </xf>
    <xf numFmtId="0" fontId="13" fillId="0" borderId="13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7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36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vertical="center" wrapText="1" shrinkToFit="1"/>
    </xf>
    <xf numFmtId="0" fontId="5" fillId="0" borderId="17" xfId="0" applyFont="1" applyBorder="1" applyAlignment="1">
      <alignment vertical="center" wrapText="1" shrinkToFit="1"/>
    </xf>
    <xf numFmtId="0" fontId="5" fillId="0" borderId="16" xfId="0" applyFont="1" applyBorder="1" applyAlignment="1">
      <alignment vertical="center" wrapText="1" shrinkToFit="1"/>
    </xf>
  </cellXfs>
  <cellStyles count="354">
    <cellStyle name="_Fakt_2" xfId="1" xr:uid="{00000000-0005-0000-0000-000000000000}"/>
    <cellStyle name="_rozhufrovka 2009" xfId="2" xr:uid="{00000000-0005-0000-0000-000001000000}"/>
    <cellStyle name="_АТиСТ 5а МТР липень 2008" xfId="3" xr:uid="{00000000-0005-0000-0000-000002000000}"/>
    <cellStyle name="_ПРГК сводний_" xfId="4" xr:uid="{00000000-0005-0000-0000-000003000000}"/>
    <cellStyle name="_УТГ" xfId="5" xr:uid="{00000000-0005-0000-0000-000004000000}"/>
    <cellStyle name="_Феодосия 5а МТР липень 2008" xfId="6" xr:uid="{00000000-0005-0000-0000-000005000000}"/>
    <cellStyle name="_ХТГ довідка." xfId="7" xr:uid="{00000000-0005-0000-0000-000006000000}"/>
    <cellStyle name="_Шебелинка 5а МТР липень 2008" xfId="8" xr:uid="{00000000-0005-0000-0000-000007000000}"/>
    <cellStyle name="20% - Accent1" xfId="9" xr:uid="{00000000-0005-0000-0000-000008000000}"/>
    <cellStyle name="20% - Accent2" xfId="10" xr:uid="{00000000-0005-0000-0000-000009000000}"/>
    <cellStyle name="20% - Accent3" xfId="11" xr:uid="{00000000-0005-0000-0000-00000A000000}"/>
    <cellStyle name="20% - Accent4" xfId="12" xr:uid="{00000000-0005-0000-0000-00000B000000}"/>
    <cellStyle name="20% - Accent5" xfId="13" xr:uid="{00000000-0005-0000-0000-00000C000000}"/>
    <cellStyle name="20% - Accent6" xfId="14" xr:uid="{00000000-0005-0000-0000-00000D000000}"/>
    <cellStyle name="20% - Акцент1 2" xfId="15" xr:uid="{00000000-0005-0000-0000-00000E000000}"/>
    <cellStyle name="20% - Акцент1 3" xfId="16" xr:uid="{00000000-0005-0000-0000-00000F000000}"/>
    <cellStyle name="20% - Акцент2 2" xfId="17" xr:uid="{00000000-0005-0000-0000-000010000000}"/>
    <cellStyle name="20% - Акцент2 3" xfId="18" xr:uid="{00000000-0005-0000-0000-000011000000}"/>
    <cellStyle name="20% - Акцент3 2" xfId="19" xr:uid="{00000000-0005-0000-0000-000012000000}"/>
    <cellStyle name="20% - Акцент3 3" xfId="20" xr:uid="{00000000-0005-0000-0000-000013000000}"/>
    <cellStyle name="20% - Акцент4 2" xfId="21" xr:uid="{00000000-0005-0000-0000-000014000000}"/>
    <cellStyle name="20% - Акцент4 3" xfId="22" xr:uid="{00000000-0005-0000-0000-000015000000}"/>
    <cellStyle name="20% - Акцент5 2" xfId="23" xr:uid="{00000000-0005-0000-0000-000016000000}"/>
    <cellStyle name="20% - Акцент5 3" xfId="24" xr:uid="{00000000-0005-0000-0000-000017000000}"/>
    <cellStyle name="20% - Акцент6 2" xfId="25" xr:uid="{00000000-0005-0000-0000-000018000000}"/>
    <cellStyle name="20% - Акцент6 3" xfId="26" xr:uid="{00000000-0005-0000-0000-000019000000}"/>
    <cellStyle name="40% - Accent1" xfId="27" xr:uid="{00000000-0005-0000-0000-00001A000000}"/>
    <cellStyle name="40% - Accent2" xfId="28" xr:uid="{00000000-0005-0000-0000-00001B000000}"/>
    <cellStyle name="40% - Accent3" xfId="29" xr:uid="{00000000-0005-0000-0000-00001C000000}"/>
    <cellStyle name="40% - Accent4" xfId="30" xr:uid="{00000000-0005-0000-0000-00001D000000}"/>
    <cellStyle name="40% - Accent5" xfId="31" xr:uid="{00000000-0005-0000-0000-00001E000000}"/>
    <cellStyle name="40% - Accent6" xfId="32" xr:uid="{00000000-0005-0000-0000-00001F000000}"/>
    <cellStyle name="40% - Акцент1 2" xfId="33" xr:uid="{00000000-0005-0000-0000-000020000000}"/>
    <cellStyle name="40% - Акцент1 3" xfId="34" xr:uid="{00000000-0005-0000-0000-000021000000}"/>
    <cellStyle name="40% - Акцент2 2" xfId="35" xr:uid="{00000000-0005-0000-0000-000022000000}"/>
    <cellStyle name="40% - Акцент2 3" xfId="36" xr:uid="{00000000-0005-0000-0000-000023000000}"/>
    <cellStyle name="40% - Акцент3 2" xfId="37" xr:uid="{00000000-0005-0000-0000-000024000000}"/>
    <cellStyle name="40% - Акцент3 3" xfId="38" xr:uid="{00000000-0005-0000-0000-000025000000}"/>
    <cellStyle name="40% - Акцент4 2" xfId="39" xr:uid="{00000000-0005-0000-0000-000026000000}"/>
    <cellStyle name="40% - Акцент4 3" xfId="40" xr:uid="{00000000-0005-0000-0000-000027000000}"/>
    <cellStyle name="40% - Акцент5 2" xfId="41" xr:uid="{00000000-0005-0000-0000-000028000000}"/>
    <cellStyle name="40% - Акцент5 3" xfId="42" xr:uid="{00000000-0005-0000-0000-000029000000}"/>
    <cellStyle name="40% - Акцент6 2" xfId="43" xr:uid="{00000000-0005-0000-0000-00002A000000}"/>
    <cellStyle name="40% - Акцент6 3" xfId="44" xr:uid="{00000000-0005-0000-0000-00002B000000}"/>
    <cellStyle name="60% - Accent1" xfId="45" xr:uid="{00000000-0005-0000-0000-00002C000000}"/>
    <cellStyle name="60% - Accent2" xfId="46" xr:uid="{00000000-0005-0000-0000-00002D000000}"/>
    <cellStyle name="60% - Accent3" xfId="47" xr:uid="{00000000-0005-0000-0000-00002E000000}"/>
    <cellStyle name="60% - Accent4" xfId="48" xr:uid="{00000000-0005-0000-0000-00002F000000}"/>
    <cellStyle name="60% - Accent5" xfId="49" xr:uid="{00000000-0005-0000-0000-000030000000}"/>
    <cellStyle name="60% - Accent6" xfId="50" xr:uid="{00000000-0005-0000-0000-000031000000}"/>
    <cellStyle name="60% - Акцент1 2" xfId="51" xr:uid="{00000000-0005-0000-0000-000032000000}"/>
    <cellStyle name="60% - Акцент1 3" xfId="52" xr:uid="{00000000-0005-0000-0000-000033000000}"/>
    <cellStyle name="60% - Акцент2 2" xfId="53" xr:uid="{00000000-0005-0000-0000-000034000000}"/>
    <cellStyle name="60% - Акцент2 3" xfId="54" xr:uid="{00000000-0005-0000-0000-000035000000}"/>
    <cellStyle name="60% - Акцент3 2" xfId="55" xr:uid="{00000000-0005-0000-0000-000036000000}"/>
    <cellStyle name="60% - Акцент3 3" xfId="56" xr:uid="{00000000-0005-0000-0000-000037000000}"/>
    <cellStyle name="60% - Акцент4 2" xfId="57" xr:uid="{00000000-0005-0000-0000-000038000000}"/>
    <cellStyle name="60% - Акцент4 3" xfId="58" xr:uid="{00000000-0005-0000-0000-000039000000}"/>
    <cellStyle name="60% - Акцент5 2" xfId="59" xr:uid="{00000000-0005-0000-0000-00003A000000}"/>
    <cellStyle name="60% - Акцент5 3" xfId="60" xr:uid="{00000000-0005-0000-0000-00003B000000}"/>
    <cellStyle name="60% - Акцент6 2" xfId="61" xr:uid="{00000000-0005-0000-0000-00003C000000}"/>
    <cellStyle name="60% - Акцент6 3" xfId="62" xr:uid="{00000000-0005-0000-0000-00003D000000}"/>
    <cellStyle name="Accent1" xfId="63" xr:uid="{00000000-0005-0000-0000-00003E000000}"/>
    <cellStyle name="Accent2" xfId="64" xr:uid="{00000000-0005-0000-0000-00003F000000}"/>
    <cellStyle name="Accent3" xfId="65" xr:uid="{00000000-0005-0000-0000-000040000000}"/>
    <cellStyle name="Accent4" xfId="66" xr:uid="{00000000-0005-0000-0000-000041000000}"/>
    <cellStyle name="Accent5" xfId="67" xr:uid="{00000000-0005-0000-0000-000042000000}"/>
    <cellStyle name="Accent6" xfId="68" xr:uid="{00000000-0005-0000-0000-000043000000}"/>
    <cellStyle name="Bad" xfId="69" xr:uid="{00000000-0005-0000-0000-000044000000}"/>
    <cellStyle name="Calculation" xfId="70" xr:uid="{00000000-0005-0000-0000-000045000000}"/>
    <cellStyle name="Check Cell" xfId="71" xr:uid="{00000000-0005-0000-0000-000046000000}"/>
    <cellStyle name="Column-Header" xfId="72" xr:uid="{00000000-0005-0000-0000-000047000000}"/>
    <cellStyle name="Column-Header 2" xfId="73" xr:uid="{00000000-0005-0000-0000-000048000000}"/>
    <cellStyle name="Column-Header 3" xfId="74" xr:uid="{00000000-0005-0000-0000-000049000000}"/>
    <cellStyle name="Column-Header 4" xfId="75" xr:uid="{00000000-0005-0000-0000-00004A000000}"/>
    <cellStyle name="Column-Header 5" xfId="76" xr:uid="{00000000-0005-0000-0000-00004B000000}"/>
    <cellStyle name="Column-Header 6" xfId="77" xr:uid="{00000000-0005-0000-0000-00004C000000}"/>
    <cellStyle name="Column-Header 7" xfId="78" xr:uid="{00000000-0005-0000-0000-00004D000000}"/>
    <cellStyle name="Column-Header 7 2" xfId="79" xr:uid="{00000000-0005-0000-0000-00004E000000}"/>
    <cellStyle name="Column-Header 8" xfId="80" xr:uid="{00000000-0005-0000-0000-00004F000000}"/>
    <cellStyle name="Column-Header 8 2" xfId="81" xr:uid="{00000000-0005-0000-0000-000050000000}"/>
    <cellStyle name="Column-Header 9" xfId="82" xr:uid="{00000000-0005-0000-0000-000051000000}"/>
    <cellStyle name="Column-Header 9 2" xfId="83" xr:uid="{00000000-0005-0000-0000-000052000000}"/>
    <cellStyle name="Column-Header_Zvit rux-koshtiv 2010 Департамент " xfId="84" xr:uid="{00000000-0005-0000-0000-000053000000}"/>
    <cellStyle name="Comma_2005_03_15-Финансовый_БГ" xfId="85" xr:uid="{00000000-0005-0000-0000-000054000000}"/>
    <cellStyle name="Define-Column" xfId="86" xr:uid="{00000000-0005-0000-0000-000055000000}"/>
    <cellStyle name="Define-Column 10" xfId="87" xr:uid="{00000000-0005-0000-0000-000056000000}"/>
    <cellStyle name="Define-Column 2" xfId="88" xr:uid="{00000000-0005-0000-0000-000057000000}"/>
    <cellStyle name="Define-Column 3" xfId="89" xr:uid="{00000000-0005-0000-0000-000058000000}"/>
    <cellStyle name="Define-Column 4" xfId="90" xr:uid="{00000000-0005-0000-0000-000059000000}"/>
    <cellStyle name="Define-Column 5" xfId="91" xr:uid="{00000000-0005-0000-0000-00005A000000}"/>
    <cellStyle name="Define-Column 6" xfId="92" xr:uid="{00000000-0005-0000-0000-00005B000000}"/>
    <cellStyle name="Define-Column 7" xfId="93" xr:uid="{00000000-0005-0000-0000-00005C000000}"/>
    <cellStyle name="Define-Column 7 2" xfId="94" xr:uid="{00000000-0005-0000-0000-00005D000000}"/>
    <cellStyle name="Define-Column 7 3" xfId="95" xr:uid="{00000000-0005-0000-0000-00005E000000}"/>
    <cellStyle name="Define-Column 8" xfId="96" xr:uid="{00000000-0005-0000-0000-00005F000000}"/>
    <cellStyle name="Define-Column 8 2" xfId="97" xr:uid="{00000000-0005-0000-0000-000060000000}"/>
    <cellStyle name="Define-Column 8 3" xfId="98" xr:uid="{00000000-0005-0000-0000-000061000000}"/>
    <cellStyle name="Define-Column 9" xfId="99" xr:uid="{00000000-0005-0000-0000-000062000000}"/>
    <cellStyle name="Define-Column 9 2" xfId="100" xr:uid="{00000000-0005-0000-0000-000063000000}"/>
    <cellStyle name="Define-Column 9 3" xfId="101" xr:uid="{00000000-0005-0000-0000-000064000000}"/>
    <cellStyle name="Define-Column_Zvit rux-koshtiv 2010 Департамент " xfId="102" xr:uid="{00000000-0005-0000-0000-000065000000}"/>
    <cellStyle name="Explanatory Text" xfId="103" xr:uid="{00000000-0005-0000-0000-000066000000}"/>
    <cellStyle name="FS10" xfId="104" xr:uid="{00000000-0005-0000-0000-000067000000}"/>
    <cellStyle name="Good" xfId="105" xr:uid="{00000000-0005-0000-0000-000068000000}"/>
    <cellStyle name="Heading 1" xfId="106" xr:uid="{00000000-0005-0000-0000-000069000000}"/>
    <cellStyle name="Heading 2" xfId="107" xr:uid="{00000000-0005-0000-0000-00006A000000}"/>
    <cellStyle name="Heading 3" xfId="108" xr:uid="{00000000-0005-0000-0000-00006B000000}"/>
    <cellStyle name="Heading 4" xfId="109" xr:uid="{00000000-0005-0000-0000-00006C000000}"/>
    <cellStyle name="Hyperlink 2" xfId="110" xr:uid="{00000000-0005-0000-0000-00006D000000}"/>
    <cellStyle name="Input" xfId="111" xr:uid="{00000000-0005-0000-0000-00006E000000}"/>
    <cellStyle name="Level0" xfId="112" xr:uid="{00000000-0005-0000-0000-00006F000000}"/>
    <cellStyle name="Level0 10" xfId="113" xr:uid="{00000000-0005-0000-0000-000070000000}"/>
    <cellStyle name="Level0 2" xfId="114" xr:uid="{00000000-0005-0000-0000-000071000000}"/>
    <cellStyle name="Level0 2 2" xfId="115" xr:uid="{00000000-0005-0000-0000-000072000000}"/>
    <cellStyle name="Level0 3" xfId="116" xr:uid="{00000000-0005-0000-0000-000073000000}"/>
    <cellStyle name="Level0 3 2" xfId="117" xr:uid="{00000000-0005-0000-0000-000074000000}"/>
    <cellStyle name="Level0 4" xfId="118" xr:uid="{00000000-0005-0000-0000-000075000000}"/>
    <cellStyle name="Level0 4 2" xfId="119" xr:uid="{00000000-0005-0000-0000-000076000000}"/>
    <cellStyle name="Level0 5" xfId="120" xr:uid="{00000000-0005-0000-0000-000077000000}"/>
    <cellStyle name="Level0 6" xfId="121" xr:uid="{00000000-0005-0000-0000-000078000000}"/>
    <cellStyle name="Level0 7" xfId="122" xr:uid="{00000000-0005-0000-0000-000079000000}"/>
    <cellStyle name="Level0 7 2" xfId="123" xr:uid="{00000000-0005-0000-0000-00007A000000}"/>
    <cellStyle name="Level0 7 3" xfId="124" xr:uid="{00000000-0005-0000-0000-00007B000000}"/>
    <cellStyle name="Level0 8" xfId="125" xr:uid="{00000000-0005-0000-0000-00007C000000}"/>
    <cellStyle name="Level0 8 2" xfId="126" xr:uid="{00000000-0005-0000-0000-00007D000000}"/>
    <cellStyle name="Level0 8 3" xfId="127" xr:uid="{00000000-0005-0000-0000-00007E000000}"/>
    <cellStyle name="Level0 9" xfId="128" xr:uid="{00000000-0005-0000-0000-00007F000000}"/>
    <cellStyle name="Level0 9 2" xfId="129" xr:uid="{00000000-0005-0000-0000-000080000000}"/>
    <cellStyle name="Level0 9 3" xfId="130" xr:uid="{00000000-0005-0000-0000-000081000000}"/>
    <cellStyle name="Level0_Zvit rux-koshtiv 2010 Департамент " xfId="131" xr:uid="{00000000-0005-0000-0000-000082000000}"/>
    <cellStyle name="Level1" xfId="132" xr:uid="{00000000-0005-0000-0000-000083000000}"/>
    <cellStyle name="Level1 2" xfId="133" xr:uid="{00000000-0005-0000-0000-000084000000}"/>
    <cellStyle name="Level1-Numbers" xfId="134" xr:uid="{00000000-0005-0000-0000-000085000000}"/>
    <cellStyle name="Level1-Numbers 2" xfId="135" xr:uid="{00000000-0005-0000-0000-000086000000}"/>
    <cellStyle name="Level1-Numbers-Hide" xfId="136" xr:uid="{00000000-0005-0000-0000-000087000000}"/>
    <cellStyle name="Level2" xfId="137" xr:uid="{00000000-0005-0000-0000-000088000000}"/>
    <cellStyle name="Level2 2" xfId="138" xr:uid="{00000000-0005-0000-0000-000089000000}"/>
    <cellStyle name="Level2-Hide" xfId="139" xr:uid="{00000000-0005-0000-0000-00008A000000}"/>
    <cellStyle name="Level2-Hide 2" xfId="140" xr:uid="{00000000-0005-0000-0000-00008B000000}"/>
    <cellStyle name="Level2-Numbers" xfId="141" xr:uid="{00000000-0005-0000-0000-00008C000000}"/>
    <cellStyle name="Level2-Numbers 2" xfId="142" xr:uid="{00000000-0005-0000-0000-00008D000000}"/>
    <cellStyle name="Level2-Numbers-Hide" xfId="143" xr:uid="{00000000-0005-0000-0000-00008E000000}"/>
    <cellStyle name="Level3" xfId="144" xr:uid="{00000000-0005-0000-0000-00008F000000}"/>
    <cellStyle name="Level3 2" xfId="145" xr:uid="{00000000-0005-0000-0000-000090000000}"/>
    <cellStyle name="Level3 3" xfId="146" xr:uid="{00000000-0005-0000-0000-000091000000}"/>
    <cellStyle name="Level3_План департамент_2010_1207" xfId="147" xr:uid="{00000000-0005-0000-0000-000092000000}"/>
    <cellStyle name="Level3-Hide" xfId="148" xr:uid="{00000000-0005-0000-0000-000093000000}"/>
    <cellStyle name="Level3-Hide 2" xfId="149" xr:uid="{00000000-0005-0000-0000-000094000000}"/>
    <cellStyle name="Level3-Numbers" xfId="150" xr:uid="{00000000-0005-0000-0000-000095000000}"/>
    <cellStyle name="Level3-Numbers 2" xfId="151" xr:uid="{00000000-0005-0000-0000-000096000000}"/>
    <cellStyle name="Level3-Numbers 3" xfId="152" xr:uid="{00000000-0005-0000-0000-000097000000}"/>
    <cellStyle name="Level3-Numbers_План департамент_2010_1207" xfId="153" xr:uid="{00000000-0005-0000-0000-000098000000}"/>
    <cellStyle name="Level3-Numbers-Hide" xfId="154" xr:uid="{00000000-0005-0000-0000-000099000000}"/>
    <cellStyle name="Level4" xfId="155" xr:uid="{00000000-0005-0000-0000-00009A000000}"/>
    <cellStyle name="Level4 2" xfId="156" xr:uid="{00000000-0005-0000-0000-00009B000000}"/>
    <cellStyle name="Level4-Hide" xfId="157" xr:uid="{00000000-0005-0000-0000-00009C000000}"/>
    <cellStyle name="Level4-Hide 2" xfId="158" xr:uid="{00000000-0005-0000-0000-00009D000000}"/>
    <cellStyle name="Level4-Numbers" xfId="159" xr:uid="{00000000-0005-0000-0000-00009E000000}"/>
    <cellStyle name="Level4-Numbers 2" xfId="160" xr:uid="{00000000-0005-0000-0000-00009F000000}"/>
    <cellStyle name="Level4-Numbers-Hide" xfId="161" xr:uid="{00000000-0005-0000-0000-0000A0000000}"/>
    <cellStyle name="Level5" xfId="162" xr:uid="{00000000-0005-0000-0000-0000A1000000}"/>
    <cellStyle name="Level5 2" xfId="163" xr:uid="{00000000-0005-0000-0000-0000A2000000}"/>
    <cellStyle name="Level5-Hide" xfId="164" xr:uid="{00000000-0005-0000-0000-0000A3000000}"/>
    <cellStyle name="Level5-Hide 2" xfId="165" xr:uid="{00000000-0005-0000-0000-0000A4000000}"/>
    <cellStyle name="Level5-Numbers" xfId="166" xr:uid="{00000000-0005-0000-0000-0000A5000000}"/>
    <cellStyle name="Level5-Numbers 2" xfId="167" xr:uid="{00000000-0005-0000-0000-0000A6000000}"/>
    <cellStyle name="Level5-Numbers-Hide" xfId="168" xr:uid="{00000000-0005-0000-0000-0000A7000000}"/>
    <cellStyle name="Level6" xfId="169" xr:uid="{00000000-0005-0000-0000-0000A8000000}"/>
    <cellStyle name="Level6 2" xfId="170" xr:uid="{00000000-0005-0000-0000-0000A9000000}"/>
    <cellStyle name="Level6-Hide" xfId="171" xr:uid="{00000000-0005-0000-0000-0000AA000000}"/>
    <cellStyle name="Level6-Hide 2" xfId="172" xr:uid="{00000000-0005-0000-0000-0000AB000000}"/>
    <cellStyle name="Level6-Numbers" xfId="173" xr:uid="{00000000-0005-0000-0000-0000AC000000}"/>
    <cellStyle name="Level6-Numbers 2" xfId="174" xr:uid="{00000000-0005-0000-0000-0000AD000000}"/>
    <cellStyle name="Level7" xfId="175" xr:uid="{00000000-0005-0000-0000-0000AE000000}"/>
    <cellStyle name="Level7-Hide" xfId="176" xr:uid="{00000000-0005-0000-0000-0000AF000000}"/>
    <cellStyle name="Level7-Numbers" xfId="177" xr:uid="{00000000-0005-0000-0000-0000B0000000}"/>
    <cellStyle name="Linked Cell" xfId="178" xr:uid="{00000000-0005-0000-0000-0000B1000000}"/>
    <cellStyle name="Neutral" xfId="179" xr:uid="{00000000-0005-0000-0000-0000B2000000}"/>
    <cellStyle name="Normal 2" xfId="180" xr:uid="{00000000-0005-0000-0000-0000B3000000}"/>
    <cellStyle name="Normal_2005_03_15-Финансовый_БГ" xfId="181" xr:uid="{00000000-0005-0000-0000-0000B4000000}"/>
    <cellStyle name="Normal_GSE DCF_Model_31_07_09 final" xfId="182" xr:uid="{00000000-0005-0000-0000-0000B5000000}"/>
    <cellStyle name="Note" xfId="183" xr:uid="{00000000-0005-0000-0000-0000B6000000}"/>
    <cellStyle name="Number-Cells" xfId="184" xr:uid="{00000000-0005-0000-0000-0000B7000000}"/>
    <cellStyle name="Number-Cells-Column2" xfId="185" xr:uid="{00000000-0005-0000-0000-0000B8000000}"/>
    <cellStyle name="Number-Cells-Column5" xfId="186" xr:uid="{00000000-0005-0000-0000-0000B9000000}"/>
    <cellStyle name="Output" xfId="187" xr:uid="{00000000-0005-0000-0000-0000BA000000}"/>
    <cellStyle name="Row-Header" xfId="188" xr:uid="{00000000-0005-0000-0000-0000BB000000}"/>
    <cellStyle name="Row-Header 2" xfId="189" xr:uid="{00000000-0005-0000-0000-0000BC000000}"/>
    <cellStyle name="Title" xfId="190" xr:uid="{00000000-0005-0000-0000-0000BD000000}"/>
    <cellStyle name="Total" xfId="191" xr:uid="{00000000-0005-0000-0000-0000BE000000}"/>
    <cellStyle name="Warning Text" xfId="192" xr:uid="{00000000-0005-0000-0000-0000BF000000}"/>
    <cellStyle name="Акцент1 2" xfId="193" xr:uid="{00000000-0005-0000-0000-0000C0000000}"/>
    <cellStyle name="Акцент1 3" xfId="194" xr:uid="{00000000-0005-0000-0000-0000C1000000}"/>
    <cellStyle name="Акцент2 2" xfId="195" xr:uid="{00000000-0005-0000-0000-0000C2000000}"/>
    <cellStyle name="Акцент2 3" xfId="196" xr:uid="{00000000-0005-0000-0000-0000C3000000}"/>
    <cellStyle name="Акцент3 2" xfId="197" xr:uid="{00000000-0005-0000-0000-0000C4000000}"/>
    <cellStyle name="Акцент3 3" xfId="198" xr:uid="{00000000-0005-0000-0000-0000C5000000}"/>
    <cellStyle name="Акцент4 2" xfId="199" xr:uid="{00000000-0005-0000-0000-0000C6000000}"/>
    <cellStyle name="Акцент4 3" xfId="200" xr:uid="{00000000-0005-0000-0000-0000C7000000}"/>
    <cellStyle name="Акцент5 2" xfId="201" xr:uid="{00000000-0005-0000-0000-0000C8000000}"/>
    <cellStyle name="Акцент5 3" xfId="202" xr:uid="{00000000-0005-0000-0000-0000C9000000}"/>
    <cellStyle name="Акцент6 2" xfId="203" xr:uid="{00000000-0005-0000-0000-0000CA000000}"/>
    <cellStyle name="Акцент6 3" xfId="204" xr:uid="{00000000-0005-0000-0000-0000CB000000}"/>
    <cellStyle name="Ввод  2" xfId="205" xr:uid="{00000000-0005-0000-0000-0000CC000000}"/>
    <cellStyle name="Ввод  3" xfId="206" xr:uid="{00000000-0005-0000-0000-0000CD000000}"/>
    <cellStyle name="Відсотковий" xfId="291" builtinId="5"/>
    <cellStyle name="Вывод 2" xfId="207" xr:uid="{00000000-0005-0000-0000-0000CE000000}"/>
    <cellStyle name="Вывод 3" xfId="208" xr:uid="{00000000-0005-0000-0000-0000CF000000}"/>
    <cellStyle name="Вычисление 2" xfId="209" xr:uid="{00000000-0005-0000-0000-0000D0000000}"/>
    <cellStyle name="Вычисление 3" xfId="210" xr:uid="{00000000-0005-0000-0000-0000D1000000}"/>
    <cellStyle name="Денежный 2" xfId="211" xr:uid="{00000000-0005-0000-0000-0000D2000000}"/>
    <cellStyle name="Заголовок 1 2" xfId="212" xr:uid="{00000000-0005-0000-0000-0000D3000000}"/>
    <cellStyle name="Заголовок 1 3" xfId="213" xr:uid="{00000000-0005-0000-0000-0000D4000000}"/>
    <cellStyle name="Заголовок 2 2" xfId="214" xr:uid="{00000000-0005-0000-0000-0000D5000000}"/>
    <cellStyle name="Заголовок 2 3" xfId="215" xr:uid="{00000000-0005-0000-0000-0000D6000000}"/>
    <cellStyle name="Заголовок 3 2" xfId="216" xr:uid="{00000000-0005-0000-0000-0000D7000000}"/>
    <cellStyle name="Заголовок 3 3" xfId="217" xr:uid="{00000000-0005-0000-0000-0000D8000000}"/>
    <cellStyle name="Заголовок 4 2" xfId="218" xr:uid="{00000000-0005-0000-0000-0000D9000000}"/>
    <cellStyle name="Заголовок 4 3" xfId="219" xr:uid="{00000000-0005-0000-0000-0000DA000000}"/>
    <cellStyle name="Звичайний" xfId="0" builtinId="0"/>
    <cellStyle name="Итог 2" xfId="220" xr:uid="{00000000-0005-0000-0000-0000DB000000}"/>
    <cellStyle name="Итог 3" xfId="221" xr:uid="{00000000-0005-0000-0000-0000DC000000}"/>
    <cellStyle name="Контрольная ячейка 2" xfId="222" xr:uid="{00000000-0005-0000-0000-0000DD000000}"/>
    <cellStyle name="Контрольная ячейка 3" xfId="223" xr:uid="{00000000-0005-0000-0000-0000DE000000}"/>
    <cellStyle name="Название 2" xfId="224" xr:uid="{00000000-0005-0000-0000-0000DF000000}"/>
    <cellStyle name="Название 3" xfId="225" xr:uid="{00000000-0005-0000-0000-0000E0000000}"/>
    <cellStyle name="Нейтральный 2" xfId="226" xr:uid="{00000000-0005-0000-0000-0000E1000000}"/>
    <cellStyle name="Нейтральный 3" xfId="227" xr:uid="{00000000-0005-0000-0000-0000E2000000}"/>
    <cellStyle name="Обычный 10" xfId="228" xr:uid="{00000000-0005-0000-0000-0000E4000000}"/>
    <cellStyle name="Обычный 11" xfId="229" xr:uid="{00000000-0005-0000-0000-0000E5000000}"/>
    <cellStyle name="Обычный 12" xfId="230" xr:uid="{00000000-0005-0000-0000-0000E6000000}"/>
    <cellStyle name="Обычный 13" xfId="231" xr:uid="{00000000-0005-0000-0000-0000E7000000}"/>
    <cellStyle name="Обычный 14" xfId="232" xr:uid="{00000000-0005-0000-0000-0000E8000000}"/>
    <cellStyle name="Обычный 15" xfId="233" xr:uid="{00000000-0005-0000-0000-0000E9000000}"/>
    <cellStyle name="Обычный 16" xfId="234" xr:uid="{00000000-0005-0000-0000-0000EA000000}"/>
    <cellStyle name="Обычный 17" xfId="235" xr:uid="{00000000-0005-0000-0000-0000EB000000}"/>
    <cellStyle name="Обычный 18" xfId="236" xr:uid="{00000000-0005-0000-0000-0000EC000000}"/>
    <cellStyle name="Обычный 2" xfId="237" xr:uid="{00000000-0005-0000-0000-0000ED000000}"/>
    <cellStyle name="Обычный 2 10" xfId="238" xr:uid="{00000000-0005-0000-0000-0000EE000000}"/>
    <cellStyle name="Обычный 2 11" xfId="239" xr:uid="{00000000-0005-0000-0000-0000EF000000}"/>
    <cellStyle name="Обычный 2 12" xfId="240" xr:uid="{00000000-0005-0000-0000-0000F0000000}"/>
    <cellStyle name="Обычный 2 13" xfId="241" xr:uid="{00000000-0005-0000-0000-0000F1000000}"/>
    <cellStyle name="Обычный 2 14" xfId="242" xr:uid="{00000000-0005-0000-0000-0000F2000000}"/>
    <cellStyle name="Обычный 2 15" xfId="243" xr:uid="{00000000-0005-0000-0000-0000F3000000}"/>
    <cellStyle name="Обычный 2 16" xfId="244" xr:uid="{00000000-0005-0000-0000-0000F4000000}"/>
    <cellStyle name="Обычный 2 2" xfId="245" xr:uid="{00000000-0005-0000-0000-0000F5000000}"/>
    <cellStyle name="Обычный 2 2 2" xfId="246" xr:uid="{00000000-0005-0000-0000-0000F6000000}"/>
    <cellStyle name="Обычный 2 2 3" xfId="247" xr:uid="{00000000-0005-0000-0000-0000F7000000}"/>
    <cellStyle name="Обычный 2 2_Расшифровка прочих" xfId="248" xr:uid="{00000000-0005-0000-0000-0000F8000000}"/>
    <cellStyle name="Обычный 2 3" xfId="249" xr:uid="{00000000-0005-0000-0000-0000F9000000}"/>
    <cellStyle name="Обычный 2 4" xfId="250" xr:uid="{00000000-0005-0000-0000-0000FA000000}"/>
    <cellStyle name="Обычный 2 5" xfId="251" xr:uid="{00000000-0005-0000-0000-0000FB000000}"/>
    <cellStyle name="Обычный 2 6" xfId="252" xr:uid="{00000000-0005-0000-0000-0000FC000000}"/>
    <cellStyle name="Обычный 2 7" xfId="253" xr:uid="{00000000-0005-0000-0000-0000FD000000}"/>
    <cellStyle name="Обычный 2 8" xfId="254" xr:uid="{00000000-0005-0000-0000-0000FE000000}"/>
    <cellStyle name="Обычный 2 9" xfId="255" xr:uid="{00000000-0005-0000-0000-0000FF000000}"/>
    <cellStyle name="Обычный 2_2604-2010" xfId="256" xr:uid="{00000000-0005-0000-0000-000000010000}"/>
    <cellStyle name="Обычный 3" xfId="257" xr:uid="{00000000-0005-0000-0000-000001010000}"/>
    <cellStyle name="Обычный 3 10" xfId="258" xr:uid="{00000000-0005-0000-0000-000002010000}"/>
    <cellStyle name="Обычный 3 11" xfId="259" xr:uid="{00000000-0005-0000-0000-000003010000}"/>
    <cellStyle name="Обычный 3 12" xfId="260" xr:uid="{00000000-0005-0000-0000-000004010000}"/>
    <cellStyle name="Обычный 3 13" xfId="261" xr:uid="{00000000-0005-0000-0000-000005010000}"/>
    <cellStyle name="Обычный 3 14" xfId="262" xr:uid="{00000000-0005-0000-0000-000006010000}"/>
    <cellStyle name="Обычный 3 2" xfId="263" xr:uid="{00000000-0005-0000-0000-000007010000}"/>
    <cellStyle name="Обычный 3 3" xfId="264" xr:uid="{00000000-0005-0000-0000-000008010000}"/>
    <cellStyle name="Обычный 3 4" xfId="265" xr:uid="{00000000-0005-0000-0000-000009010000}"/>
    <cellStyle name="Обычный 3 5" xfId="266" xr:uid="{00000000-0005-0000-0000-00000A010000}"/>
    <cellStyle name="Обычный 3 6" xfId="267" xr:uid="{00000000-0005-0000-0000-00000B010000}"/>
    <cellStyle name="Обычный 3 7" xfId="268" xr:uid="{00000000-0005-0000-0000-00000C010000}"/>
    <cellStyle name="Обычный 3 8" xfId="269" xr:uid="{00000000-0005-0000-0000-00000D010000}"/>
    <cellStyle name="Обычный 3 9" xfId="270" xr:uid="{00000000-0005-0000-0000-00000E010000}"/>
    <cellStyle name="Обычный 3_Дефицит_7 млрд_0608_бс" xfId="271" xr:uid="{00000000-0005-0000-0000-00000F010000}"/>
    <cellStyle name="Обычный 4" xfId="272" xr:uid="{00000000-0005-0000-0000-000010010000}"/>
    <cellStyle name="Обычный 5" xfId="273" xr:uid="{00000000-0005-0000-0000-000011010000}"/>
    <cellStyle name="Обычный 5 2" xfId="274" xr:uid="{00000000-0005-0000-0000-000012010000}"/>
    <cellStyle name="Обычный 6" xfId="275" xr:uid="{00000000-0005-0000-0000-000013010000}"/>
    <cellStyle name="Обычный 6 2" xfId="276" xr:uid="{00000000-0005-0000-0000-000014010000}"/>
    <cellStyle name="Обычный 6 3" xfId="277" xr:uid="{00000000-0005-0000-0000-000015010000}"/>
    <cellStyle name="Обычный 6 4" xfId="278" xr:uid="{00000000-0005-0000-0000-000016010000}"/>
    <cellStyle name="Обычный 6_Дефицит_7 млрд_0608_бс" xfId="279" xr:uid="{00000000-0005-0000-0000-000017010000}"/>
    <cellStyle name="Обычный 7" xfId="280" xr:uid="{00000000-0005-0000-0000-000018010000}"/>
    <cellStyle name="Обычный 7 2" xfId="281" xr:uid="{00000000-0005-0000-0000-000019010000}"/>
    <cellStyle name="Обычный 8" xfId="282" xr:uid="{00000000-0005-0000-0000-00001A010000}"/>
    <cellStyle name="Обычный 9" xfId="283" xr:uid="{00000000-0005-0000-0000-00001B010000}"/>
    <cellStyle name="Обычный 9 2" xfId="284" xr:uid="{00000000-0005-0000-0000-00001C010000}"/>
    <cellStyle name="Плохой 2" xfId="285" xr:uid="{00000000-0005-0000-0000-00001D010000}"/>
    <cellStyle name="Плохой 3" xfId="286" xr:uid="{00000000-0005-0000-0000-00001E010000}"/>
    <cellStyle name="Пояснение 2" xfId="287" xr:uid="{00000000-0005-0000-0000-00001F010000}"/>
    <cellStyle name="Пояснение 3" xfId="288" xr:uid="{00000000-0005-0000-0000-000020010000}"/>
    <cellStyle name="Примечание 2" xfId="289" xr:uid="{00000000-0005-0000-0000-000021010000}"/>
    <cellStyle name="Примечание 3" xfId="290" xr:uid="{00000000-0005-0000-0000-000022010000}"/>
    <cellStyle name="Процентный 2" xfId="292" xr:uid="{00000000-0005-0000-0000-000024010000}"/>
    <cellStyle name="Процентный 2 10" xfId="293" xr:uid="{00000000-0005-0000-0000-000025010000}"/>
    <cellStyle name="Процентный 2 11" xfId="294" xr:uid="{00000000-0005-0000-0000-000026010000}"/>
    <cellStyle name="Процентный 2 12" xfId="295" xr:uid="{00000000-0005-0000-0000-000027010000}"/>
    <cellStyle name="Процентный 2 13" xfId="296" xr:uid="{00000000-0005-0000-0000-000028010000}"/>
    <cellStyle name="Процентный 2 14" xfId="297" xr:uid="{00000000-0005-0000-0000-000029010000}"/>
    <cellStyle name="Процентный 2 15" xfId="298" xr:uid="{00000000-0005-0000-0000-00002A010000}"/>
    <cellStyle name="Процентный 2 16" xfId="299" xr:uid="{00000000-0005-0000-0000-00002B010000}"/>
    <cellStyle name="Процентный 2 2" xfId="300" xr:uid="{00000000-0005-0000-0000-00002C010000}"/>
    <cellStyle name="Процентный 2 3" xfId="301" xr:uid="{00000000-0005-0000-0000-00002D010000}"/>
    <cellStyle name="Процентный 2 4" xfId="302" xr:uid="{00000000-0005-0000-0000-00002E010000}"/>
    <cellStyle name="Процентный 2 5" xfId="303" xr:uid="{00000000-0005-0000-0000-00002F010000}"/>
    <cellStyle name="Процентный 2 6" xfId="304" xr:uid="{00000000-0005-0000-0000-000030010000}"/>
    <cellStyle name="Процентный 2 7" xfId="305" xr:uid="{00000000-0005-0000-0000-000031010000}"/>
    <cellStyle name="Процентный 2 8" xfId="306" xr:uid="{00000000-0005-0000-0000-000032010000}"/>
    <cellStyle name="Процентный 2 9" xfId="307" xr:uid="{00000000-0005-0000-0000-000033010000}"/>
    <cellStyle name="Процентный 3" xfId="308" xr:uid="{00000000-0005-0000-0000-000034010000}"/>
    <cellStyle name="Процентный 4" xfId="309" xr:uid="{00000000-0005-0000-0000-000035010000}"/>
    <cellStyle name="Процентный 4 2" xfId="310" xr:uid="{00000000-0005-0000-0000-000036010000}"/>
    <cellStyle name="Связанная ячейка 2" xfId="311" xr:uid="{00000000-0005-0000-0000-000037010000}"/>
    <cellStyle name="Связанная ячейка 3" xfId="312" xr:uid="{00000000-0005-0000-0000-000038010000}"/>
    <cellStyle name="Стиль 1" xfId="313" xr:uid="{00000000-0005-0000-0000-000039010000}"/>
    <cellStyle name="Стиль 1 2" xfId="314" xr:uid="{00000000-0005-0000-0000-00003A010000}"/>
    <cellStyle name="Стиль 1 3" xfId="315" xr:uid="{00000000-0005-0000-0000-00003B010000}"/>
    <cellStyle name="Стиль 1 4" xfId="316" xr:uid="{00000000-0005-0000-0000-00003C010000}"/>
    <cellStyle name="Стиль 1 5" xfId="317" xr:uid="{00000000-0005-0000-0000-00003D010000}"/>
    <cellStyle name="Стиль 1 6" xfId="318" xr:uid="{00000000-0005-0000-0000-00003E010000}"/>
    <cellStyle name="Стиль 1 7" xfId="319" xr:uid="{00000000-0005-0000-0000-00003F010000}"/>
    <cellStyle name="Текст предупреждения 2" xfId="320" xr:uid="{00000000-0005-0000-0000-000040010000}"/>
    <cellStyle name="Текст предупреждения 3" xfId="321" xr:uid="{00000000-0005-0000-0000-000041010000}"/>
    <cellStyle name="Тысячи [0]_1.62" xfId="322" xr:uid="{00000000-0005-0000-0000-000042010000}"/>
    <cellStyle name="Тысячи_1.62" xfId="323" xr:uid="{00000000-0005-0000-0000-000043010000}"/>
    <cellStyle name="Финансовый 2" xfId="324" xr:uid="{00000000-0005-0000-0000-000044010000}"/>
    <cellStyle name="Финансовый 2 10" xfId="325" xr:uid="{00000000-0005-0000-0000-000045010000}"/>
    <cellStyle name="Финансовый 2 11" xfId="326" xr:uid="{00000000-0005-0000-0000-000046010000}"/>
    <cellStyle name="Финансовый 2 12" xfId="327" xr:uid="{00000000-0005-0000-0000-000047010000}"/>
    <cellStyle name="Финансовый 2 13" xfId="328" xr:uid="{00000000-0005-0000-0000-000048010000}"/>
    <cellStyle name="Финансовый 2 14" xfId="329" xr:uid="{00000000-0005-0000-0000-000049010000}"/>
    <cellStyle name="Финансовый 2 15" xfId="330" xr:uid="{00000000-0005-0000-0000-00004A010000}"/>
    <cellStyle name="Финансовый 2 16" xfId="331" xr:uid="{00000000-0005-0000-0000-00004B010000}"/>
    <cellStyle name="Финансовый 2 17" xfId="332" xr:uid="{00000000-0005-0000-0000-00004C010000}"/>
    <cellStyle name="Финансовый 2 2" xfId="333" xr:uid="{00000000-0005-0000-0000-00004D010000}"/>
    <cellStyle name="Финансовый 2 3" xfId="334" xr:uid="{00000000-0005-0000-0000-00004E010000}"/>
    <cellStyle name="Финансовый 2 4" xfId="335" xr:uid="{00000000-0005-0000-0000-00004F010000}"/>
    <cellStyle name="Финансовый 2 5" xfId="336" xr:uid="{00000000-0005-0000-0000-000050010000}"/>
    <cellStyle name="Финансовый 2 6" xfId="337" xr:uid="{00000000-0005-0000-0000-000051010000}"/>
    <cellStyle name="Финансовый 2 7" xfId="338" xr:uid="{00000000-0005-0000-0000-000052010000}"/>
    <cellStyle name="Финансовый 2 8" xfId="339" xr:uid="{00000000-0005-0000-0000-000053010000}"/>
    <cellStyle name="Финансовый 2 9" xfId="340" xr:uid="{00000000-0005-0000-0000-000054010000}"/>
    <cellStyle name="Финансовый 3" xfId="341" xr:uid="{00000000-0005-0000-0000-000055010000}"/>
    <cellStyle name="Финансовый 3 2" xfId="342" xr:uid="{00000000-0005-0000-0000-000056010000}"/>
    <cellStyle name="Финансовый 4" xfId="343" xr:uid="{00000000-0005-0000-0000-000057010000}"/>
    <cellStyle name="Финансовый 4 2" xfId="344" xr:uid="{00000000-0005-0000-0000-000058010000}"/>
    <cellStyle name="Финансовый 4 3" xfId="345" xr:uid="{00000000-0005-0000-0000-000059010000}"/>
    <cellStyle name="Финансовый 5" xfId="346" xr:uid="{00000000-0005-0000-0000-00005A010000}"/>
    <cellStyle name="Финансовый 6" xfId="347" xr:uid="{00000000-0005-0000-0000-00005B010000}"/>
    <cellStyle name="Финансовый 7" xfId="348" xr:uid="{00000000-0005-0000-0000-00005C010000}"/>
    <cellStyle name="Хороший 2" xfId="349" xr:uid="{00000000-0005-0000-0000-00005D010000}"/>
    <cellStyle name="Хороший 3" xfId="350" xr:uid="{00000000-0005-0000-0000-00005E010000}"/>
    <cellStyle name="числовой" xfId="351" xr:uid="{00000000-0005-0000-0000-00005F010000}"/>
    <cellStyle name="Ю" xfId="352" xr:uid="{00000000-0005-0000-0000-000060010000}"/>
    <cellStyle name="Ю-FreeSet_10" xfId="353" xr:uid="{00000000-0005-0000-0000-000061010000}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9" Type="http://schemas.openxmlformats.org/officeDocument/2006/relationships/externalLink" Target="externalLinks/externalLink31.xml"/><Relationship Id="rId21" Type="http://schemas.openxmlformats.org/officeDocument/2006/relationships/externalLink" Target="externalLinks/externalLink13.xml"/><Relationship Id="rId34" Type="http://schemas.openxmlformats.org/officeDocument/2006/relationships/externalLink" Target="externalLinks/externalLink26.xml"/><Relationship Id="rId42" Type="http://schemas.openxmlformats.org/officeDocument/2006/relationships/externalLink" Target="externalLinks/externalLink34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externalLink" Target="externalLinks/externalLink23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iadna\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3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3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9"/>
  </sheetPr>
  <dimension ref="A1:P497"/>
  <sheetViews>
    <sheetView tabSelected="1" topLeftCell="A146" zoomScale="87" zoomScaleNormal="87" zoomScaleSheetLayoutView="75" workbookViewId="0">
      <selection activeCell="C80" sqref="C80"/>
    </sheetView>
  </sheetViews>
  <sheetFormatPr defaultColWidth="9.140625" defaultRowHeight="18.75"/>
  <cols>
    <col min="1" max="1" width="78.28515625" style="2" customWidth="1"/>
    <col min="2" max="2" width="13.7109375" style="3" bestFit="1" customWidth="1"/>
    <col min="3" max="4" width="17.5703125" style="3" bestFit="1" customWidth="1"/>
    <col min="5" max="5" width="18.140625" style="3" customWidth="1"/>
    <col min="6" max="6" width="17.5703125" style="3" bestFit="1" customWidth="1"/>
    <col min="7" max="7" width="20.5703125" style="3" bestFit="1" customWidth="1"/>
    <col min="8" max="8" width="17.7109375" style="3" bestFit="1" customWidth="1"/>
    <col min="9" max="9" width="10" style="2" customWidth="1"/>
    <col min="10" max="10" width="9.5703125" style="2" customWidth="1"/>
    <col min="11" max="16384" width="9.140625" style="2"/>
  </cols>
  <sheetData>
    <row r="1" spans="1:12" ht="18.95" customHeight="1">
      <c r="B1" s="20"/>
      <c r="C1" s="20"/>
      <c r="D1" s="20"/>
      <c r="E1" s="2"/>
      <c r="F1" s="256" t="s">
        <v>165</v>
      </c>
      <c r="G1" s="256"/>
      <c r="H1" s="256"/>
      <c r="I1"/>
      <c r="J1"/>
      <c r="K1"/>
      <c r="L1"/>
    </row>
    <row r="2" spans="1:12" ht="18.95" customHeight="1">
      <c r="A2" s="68"/>
      <c r="E2" s="2"/>
      <c r="F2" s="256" t="s">
        <v>96</v>
      </c>
      <c r="G2" s="256"/>
      <c r="H2" s="256"/>
      <c r="I2"/>
      <c r="J2"/>
      <c r="K2"/>
      <c r="L2"/>
    </row>
    <row r="3" spans="1:12" ht="18.95" customHeight="1">
      <c r="A3" s="3"/>
      <c r="E3" s="24"/>
      <c r="F3" s="256" t="s">
        <v>181</v>
      </c>
      <c r="G3" s="256"/>
      <c r="H3" s="256"/>
      <c r="I3"/>
      <c r="J3"/>
      <c r="K3"/>
      <c r="L3"/>
    </row>
    <row r="4" spans="1:12" ht="18.95" customHeight="1">
      <c r="A4" s="3"/>
      <c r="E4" s="24"/>
      <c r="F4" s="256" t="s">
        <v>182</v>
      </c>
      <c r="G4" s="256"/>
      <c r="H4" s="256"/>
      <c r="I4"/>
      <c r="J4"/>
      <c r="K4"/>
      <c r="L4"/>
    </row>
    <row r="5" spans="1:12" ht="18.95" customHeight="1">
      <c r="A5" s="3"/>
      <c r="E5" s="24"/>
      <c r="F5" s="100" t="s">
        <v>232</v>
      </c>
      <c r="G5" s="24"/>
      <c r="H5" s="24"/>
      <c r="I5"/>
      <c r="J5"/>
      <c r="K5"/>
      <c r="L5"/>
    </row>
    <row r="6" spans="1:12" ht="18.95" customHeight="1">
      <c r="A6" s="3"/>
      <c r="E6" s="24"/>
      <c r="F6" s="24"/>
      <c r="G6" s="24"/>
      <c r="H6" s="24"/>
      <c r="I6"/>
      <c r="J6"/>
      <c r="K6"/>
      <c r="L6"/>
    </row>
    <row r="7" spans="1:12" ht="18.95" customHeight="1">
      <c r="A7" s="3"/>
      <c r="E7" s="24"/>
      <c r="F7" s="24"/>
      <c r="G7" s="24"/>
      <c r="H7" s="24"/>
      <c r="I7"/>
      <c r="J7"/>
      <c r="K7"/>
      <c r="L7"/>
    </row>
    <row r="8" spans="1:12">
      <c r="F8" s="100"/>
    </row>
    <row r="9" spans="1:12" ht="20.100000000000001" customHeight="1">
      <c r="A9" s="65"/>
      <c r="B9" s="286"/>
      <c r="C9" s="286"/>
      <c r="D9" s="286"/>
      <c r="E9" s="286"/>
      <c r="F9" s="66"/>
      <c r="G9" s="36" t="s">
        <v>120</v>
      </c>
      <c r="H9" s="5" t="s">
        <v>186</v>
      </c>
    </row>
    <row r="10" spans="1:12" ht="20.100000000000001" customHeight="1">
      <c r="A10" s="69" t="s">
        <v>14</v>
      </c>
      <c r="B10" s="286" t="s">
        <v>440</v>
      </c>
      <c r="C10" s="286"/>
      <c r="D10" s="286"/>
      <c r="E10" s="286"/>
      <c r="F10" s="71"/>
      <c r="G10" s="14" t="s">
        <v>115</v>
      </c>
      <c r="H10" s="5">
        <v>35450670</v>
      </c>
    </row>
    <row r="11" spans="1:12" ht="20.100000000000001" customHeight="1">
      <c r="A11" s="65" t="s">
        <v>15</v>
      </c>
      <c r="B11" s="286" t="s">
        <v>441</v>
      </c>
      <c r="C11" s="286"/>
      <c r="D11" s="286"/>
      <c r="E11" s="286"/>
      <c r="F11" s="66"/>
      <c r="G11" s="14" t="s">
        <v>114</v>
      </c>
      <c r="H11" s="5">
        <v>150</v>
      </c>
    </row>
    <row r="12" spans="1:12" ht="20.100000000000001" customHeight="1">
      <c r="A12" s="65" t="s">
        <v>20</v>
      </c>
      <c r="B12" s="286" t="s">
        <v>442</v>
      </c>
      <c r="C12" s="286"/>
      <c r="D12" s="286"/>
      <c r="E12" s="286"/>
      <c r="F12" s="66"/>
      <c r="G12" s="14" t="s">
        <v>113</v>
      </c>
      <c r="H12" s="5">
        <v>2624410000</v>
      </c>
    </row>
    <row r="13" spans="1:12" ht="20.100000000000001" customHeight="1">
      <c r="A13" s="69" t="s">
        <v>67</v>
      </c>
      <c r="B13" s="286"/>
      <c r="C13" s="286"/>
      <c r="D13" s="286"/>
      <c r="E13" s="286"/>
      <c r="F13" s="71"/>
      <c r="G13" s="14" t="s">
        <v>9</v>
      </c>
      <c r="H13" s="5"/>
    </row>
    <row r="14" spans="1:12" ht="20.100000000000001" customHeight="1">
      <c r="A14" s="69" t="s">
        <v>17</v>
      </c>
      <c r="B14" s="286"/>
      <c r="C14" s="286"/>
      <c r="D14" s="286"/>
      <c r="E14" s="286"/>
      <c r="F14" s="71"/>
      <c r="G14" s="14" t="s">
        <v>8</v>
      </c>
      <c r="H14" s="5"/>
    </row>
    <row r="15" spans="1:12" ht="20.100000000000001" customHeight="1">
      <c r="A15" s="69" t="s">
        <v>16</v>
      </c>
      <c r="B15" s="286" t="s">
        <v>443</v>
      </c>
      <c r="C15" s="286"/>
      <c r="D15" s="286"/>
      <c r="E15" s="286"/>
      <c r="F15" s="71"/>
      <c r="G15" s="14" t="s">
        <v>10</v>
      </c>
      <c r="H15" s="5" t="s">
        <v>439</v>
      </c>
    </row>
    <row r="16" spans="1:12" ht="20.100000000000001" customHeight="1">
      <c r="A16" s="69" t="s">
        <v>394</v>
      </c>
      <c r="B16" s="286"/>
      <c r="C16" s="286"/>
      <c r="D16" s="286"/>
      <c r="E16" s="286"/>
      <c r="F16" s="286" t="s">
        <v>140</v>
      </c>
      <c r="G16" s="287"/>
      <c r="H16" s="11"/>
    </row>
    <row r="17" spans="1:16" ht="20.100000000000001" customHeight="1">
      <c r="A17" s="69" t="s">
        <v>21</v>
      </c>
      <c r="B17" s="286"/>
      <c r="C17" s="286"/>
      <c r="D17" s="286"/>
      <c r="E17" s="286"/>
      <c r="F17" s="286" t="s">
        <v>141</v>
      </c>
      <c r="G17" s="288"/>
      <c r="H17" s="11"/>
    </row>
    <row r="18" spans="1:16" ht="20.100000000000001" customHeight="1">
      <c r="A18" s="69" t="s">
        <v>95</v>
      </c>
      <c r="B18" s="286">
        <v>65</v>
      </c>
      <c r="C18" s="286"/>
      <c r="D18" s="286"/>
      <c r="E18" s="286"/>
      <c r="F18" s="70"/>
      <c r="G18" s="70"/>
      <c r="H18" s="70"/>
    </row>
    <row r="19" spans="1:16" ht="20.100000000000001" customHeight="1">
      <c r="A19" s="65" t="s">
        <v>11</v>
      </c>
      <c r="B19" s="286" t="s">
        <v>444</v>
      </c>
      <c r="C19" s="286"/>
      <c r="D19" s="286"/>
      <c r="E19" s="286"/>
      <c r="F19" s="67"/>
      <c r="G19" s="67"/>
      <c r="H19" s="67"/>
    </row>
    <row r="20" spans="1:16" ht="20.100000000000001" customHeight="1">
      <c r="A20" s="69" t="s">
        <v>12</v>
      </c>
      <c r="B20" s="286"/>
      <c r="C20" s="286"/>
      <c r="D20" s="286"/>
      <c r="E20" s="286"/>
      <c r="F20" s="70"/>
      <c r="G20" s="70"/>
      <c r="H20" s="70"/>
    </row>
    <row r="21" spans="1:16" ht="20.100000000000001" customHeight="1">
      <c r="A21" s="65" t="s">
        <v>13</v>
      </c>
      <c r="B21" s="286" t="s">
        <v>445</v>
      </c>
      <c r="C21" s="286"/>
      <c r="D21" s="286"/>
      <c r="E21" s="286"/>
      <c r="F21" s="67"/>
      <c r="G21" s="67"/>
      <c r="H21" s="67"/>
    </row>
    <row r="22" spans="1:16" ht="19.7" customHeight="1">
      <c r="A22" s="24"/>
      <c r="B22" s="2"/>
      <c r="C22" s="2"/>
      <c r="D22" s="2"/>
      <c r="E22" s="2"/>
      <c r="F22" s="2"/>
      <c r="G22" s="2"/>
      <c r="H22" s="2"/>
    </row>
    <row r="23" spans="1:16" ht="19.7" customHeight="1">
      <c r="A23" s="274" t="s">
        <v>166</v>
      </c>
      <c r="B23" s="274"/>
      <c r="C23" s="274"/>
      <c r="D23" s="274"/>
      <c r="E23" s="274"/>
      <c r="F23" s="274"/>
      <c r="G23" s="274"/>
      <c r="H23" s="274"/>
      <c r="P23" s="204" t="s">
        <v>455</v>
      </c>
    </row>
    <row r="24" spans="1:16">
      <c r="A24" s="274" t="s">
        <v>167</v>
      </c>
      <c r="B24" s="274"/>
      <c r="C24" s="274"/>
      <c r="D24" s="274"/>
      <c r="E24" s="274"/>
      <c r="F24" s="274"/>
      <c r="G24" s="274"/>
      <c r="H24" s="274"/>
    </row>
    <row r="25" spans="1:16">
      <c r="A25" s="274" t="s">
        <v>473</v>
      </c>
      <c r="B25" s="274"/>
      <c r="C25" s="274"/>
      <c r="D25" s="274"/>
      <c r="E25" s="274"/>
      <c r="F25" s="274"/>
      <c r="G25" s="274"/>
      <c r="H25" s="274"/>
    </row>
    <row r="26" spans="1:16">
      <c r="A26" s="273" t="s">
        <v>168</v>
      </c>
      <c r="B26" s="273"/>
      <c r="C26" s="273"/>
      <c r="D26" s="273"/>
      <c r="E26" s="273"/>
      <c r="F26" s="273"/>
      <c r="G26" s="273"/>
      <c r="H26" s="273"/>
    </row>
    <row r="27" spans="1:16" ht="9.1999999999999993" customHeight="1">
      <c r="A27" s="12"/>
      <c r="B27" s="12"/>
      <c r="C27" s="12"/>
      <c r="D27" s="12"/>
      <c r="E27" s="12"/>
      <c r="F27" s="12"/>
      <c r="G27" s="12"/>
      <c r="H27" s="12"/>
    </row>
    <row r="28" spans="1:16">
      <c r="A28" s="274" t="s">
        <v>147</v>
      </c>
      <c r="B28" s="274"/>
      <c r="C28" s="274"/>
      <c r="D28" s="274"/>
      <c r="E28" s="274"/>
      <c r="F28" s="274"/>
      <c r="G28" s="274"/>
      <c r="H28" s="274"/>
    </row>
    <row r="29" spans="1:16" ht="12" customHeight="1">
      <c r="B29" s="24"/>
      <c r="C29" s="24"/>
      <c r="D29" s="24"/>
      <c r="E29" s="24"/>
      <c r="F29" s="24"/>
      <c r="G29" s="24"/>
      <c r="H29" s="24"/>
    </row>
    <row r="30" spans="1:16" ht="43.5" customHeight="1">
      <c r="A30" s="265" t="s">
        <v>201</v>
      </c>
      <c r="B30" s="266" t="s">
        <v>18</v>
      </c>
      <c r="C30" s="266" t="s">
        <v>163</v>
      </c>
      <c r="D30" s="266"/>
      <c r="E30" s="272" t="s">
        <v>390</v>
      </c>
      <c r="F30" s="272"/>
      <c r="G30" s="272"/>
      <c r="H30" s="272"/>
    </row>
    <row r="31" spans="1:16" ht="44.25" customHeight="1">
      <c r="A31" s="265"/>
      <c r="B31" s="266"/>
      <c r="C31" s="6" t="s">
        <v>188</v>
      </c>
      <c r="D31" s="6" t="s">
        <v>189</v>
      </c>
      <c r="E31" s="63" t="s">
        <v>190</v>
      </c>
      <c r="F31" s="63" t="s">
        <v>176</v>
      </c>
      <c r="G31" s="63" t="s">
        <v>196</v>
      </c>
      <c r="H31" s="63" t="s">
        <v>197</v>
      </c>
    </row>
    <row r="32" spans="1:16" ht="19.5" thickBot="1">
      <c r="A32" s="5">
        <v>1</v>
      </c>
      <c r="B32" s="6">
        <v>2</v>
      </c>
      <c r="C32" s="5">
        <v>3</v>
      </c>
      <c r="D32" s="6">
        <v>4</v>
      </c>
      <c r="E32" s="5">
        <v>5</v>
      </c>
      <c r="F32" s="6">
        <v>6</v>
      </c>
      <c r="G32" s="5">
        <v>7</v>
      </c>
      <c r="H32" s="6">
        <v>8</v>
      </c>
    </row>
    <row r="33" spans="1:8" s="4" customFormat="1" ht="19.5" thickBot="1">
      <c r="A33" s="269" t="s">
        <v>88</v>
      </c>
      <c r="B33" s="270"/>
      <c r="C33" s="270"/>
      <c r="D33" s="270"/>
      <c r="E33" s="270"/>
      <c r="F33" s="270"/>
      <c r="G33" s="270"/>
      <c r="H33" s="271"/>
    </row>
    <row r="34" spans="1:8" s="4" customFormat="1" ht="20.100000000000001" customHeight="1">
      <c r="A34" s="107" t="s">
        <v>148</v>
      </c>
      <c r="B34" s="104">
        <v>1000</v>
      </c>
      <c r="C34" s="101">
        <f>SUM('ІІІ. Рух грош. коштів'!C8)</f>
        <v>13.1</v>
      </c>
      <c r="D34" s="170">
        <f>SUM('I. Фін результат'!D7)</f>
        <v>26.7</v>
      </c>
      <c r="E34" s="170">
        <f>SUM('I. Фін результат'!E7)</f>
        <v>15</v>
      </c>
      <c r="F34" s="170">
        <f>D34</f>
        <v>26.7</v>
      </c>
      <c r="G34" s="108">
        <f>F34-E34</f>
        <v>11.7</v>
      </c>
      <c r="H34" s="157">
        <f>(F34/E34)*100</f>
        <v>178</v>
      </c>
    </row>
    <row r="35" spans="1:8" s="4" customFormat="1" ht="20.100000000000001" customHeight="1">
      <c r="A35" s="76" t="s">
        <v>132</v>
      </c>
      <c r="B35" s="6">
        <v>1010</v>
      </c>
      <c r="C35" s="103">
        <f>SUM('I. Фін результат'!C8)</f>
        <v>-7936.8</v>
      </c>
      <c r="D35" s="113">
        <f>SUM('I. Фін результат'!D8)</f>
        <v>-8172.3</v>
      </c>
      <c r="E35" s="113">
        <f>SUM('I. Фін результат'!E8)</f>
        <v>-13267.8</v>
      </c>
      <c r="F35" s="113">
        <f>D35</f>
        <v>-8172.3</v>
      </c>
      <c r="G35" s="101">
        <f>F35-E35</f>
        <v>5095.4999999999991</v>
      </c>
      <c r="H35" s="157">
        <f t="shared" ref="H35:H81" si="0">(F35/E35)*100</f>
        <v>61.594989372767152</v>
      </c>
    </row>
    <row r="36" spans="1:8" s="4" customFormat="1" ht="20.100000000000001" customHeight="1">
      <c r="A36" s="77" t="s">
        <v>191</v>
      </c>
      <c r="B36" s="6">
        <v>1020</v>
      </c>
      <c r="C36" s="242">
        <f>SUM(C34:C35)</f>
        <v>-7923.7</v>
      </c>
      <c r="D36" s="180">
        <f>SUM(D34:D35)</f>
        <v>-8145.6</v>
      </c>
      <c r="E36" s="180">
        <f>SUM(E34:E35)</f>
        <v>-13252.8</v>
      </c>
      <c r="F36" s="180">
        <f>SUM(F34:F35)</f>
        <v>-8145.6</v>
      </c>
      <c r="G36" s="110">
        <f t="shared" ref="G36:G81" si="1">F36-E36</f>
        <v>5107.1999999999989</v>
      </c>
      <c r="H36" s="158">
        <f t="shared" si="0"/>
        <v>61.46323795726186</v>
      </c>
    </row>
    <row r="37" spans="1:8" s="4" customFormat="1" ht="20.100000000000001" customHeight="1">
      <c r="A37" s="76" t="s">
        <v>158</v>
      </c>
      <c r="B37" s="8">
        <v>1030</v>
      </c>
      <c r="C37" s="108">
        <f>'I. Фін результат'!C18</f>
        <v>0</v>
      </c>
      <c r="D37" s="108">
        <f>'I. Фін результат'!D18</f>
        <v>0</v>
      </c>
      <c r="E37" s="108">
        <f>'I. Фін результат'!E18</f>
        <v>0</v>
      </c>
      <c r="F37" s="108">
        <f>'I. Фін результат'!F18</f>
        <v>0</v>
      </c>
      <c r="G37" s="101">
        <f t="shared" si="1"/>
        <v>0</v>
      </c>
      <c r="H37" s="157" t="e">
        <f t="shared" si="0"/>
        <v>#DIV/0!</v>
      </c>
    </row>
    <row r="38" spans="1:8" s="4" customFormat="1" ht="20.100000000000001" customHeight="1">
      <c r="A38" s="7" t="s">
        <v>97</v>
      </c>
      <c r="B38" s="8">
        <v>1031</v>
      </c>
      <c r="C38" s="108" t="str">
        <f>'I. Фін результат'!C19</f>
        <v>(    )</v>
      </c>
      <c r="D38" s="108" t="str">
        <f>'I. Фін результат'!D19</f>
        <v>(    )</v>
      </c>
      <c r="E38" s="108" t="str">
        <f>'I. Фін результат'!E19</f>
        <v>(    )</v>
      </c>
      <c r="F38" s="108" t="str">
        <f>'I. Фін результат'!F19</f>
        <v>(    )</v>
      </c>
      <c r="G38" s="101" t="e">
        <f>F38-E38</f>
        <v>#VALUE!</v>
      </c>
      <c r="H38" s="157" t="e">
        <f t="shared" si="0"/>
        <v>#VALUE!</v>
      </c>
    </row>
    <row r="39" spans="1:8" s="4" customFormat="1" ht="20.100000000000001" customHeight="1">
      <c r="A39" s="7" t="s">
        <v>150</v>
      </c>
      <c r="B39" s="8">
        <v>1032</v>
      </c>
      <c r="C39" s="108" t="str">
        <f>'I. Фін результат'!C20</f>
        <v>(    )</v>
      </c>
      <c r="D39" s="108" t="str">
        <f>'I. Фін результат'!D20</f>
        <v>(    )</v>
      </c>
      <c r="E39" s="108" t="str">
        <f>'I. Фін результат'!E20</f>
        <v>(    )</v>
      </c>
      <c r="F39" s="108" t="str">
        <f>'I. Фін результат'!F20</f>
        <v>(    )</v>
      </c>
      <c r="G39" s="101" t="e">
        <f t="shared" si="1"/>
        <v>#VALUE!</v>
      </c>
      <c r="H39" s="157" t="e">
        <f t="shared" si="0"/>
        <v>#VALUE!</v>
      </c>
    </row>
    <row r="40" spans="1:8" s="4" customFormat="1" ht="20.100000000000001" customHeight="1">
      <c r="A40" s="7" t="s">
        <v>58</v>
      </c>
      <c r="B40" s="8">
        <v>1033</v>
      </c>
      <c r="C40" s="108" t="str">
        <f>'I. Фін результат'!C21</f>
        <v>(    )</v>
      </c>
      <c r="D40" s="108" t="str">
        <f>'I. Фін результат'!D21</f>
        <v>(    )</v>
      </c>
      <c r="E40" s="108" t="str">
        <f>'I. Фін результат'!E21</f>
        <v>(    )</v>
      </c>
      <c r="F40" s="108" t="str">
        <f>'I. Фін результат'!F21</f>
        <v>(    )</v>
      </c>
      <c r="G40" s="101" t="e">
        <f t="shared" si="1"/>
        <v>#VALUE!</v>
      </c>
      <c r="H40" s="157" t="e">
        <f t="shared" si="0"/>
        <v>#VALUE!</v>
      </c>
    </row>
    <row r="41" spans="1:8" s="4" customFormat="1" ht="20.100000000000001" customHeight="1">
      <c r="A41" s="7" t="s">
        <v>22</v>
      </c>
      <c r="B41" s="8">
        <v>1034</v>
      </c>
      <c r="C41" s="108" t="str">
        <f>'I. Фін результат'!C22</f>
        <v>(    )</v>
      </c>
      <c r="D41" s="108" t="str">
        <f>'I. Фін результат'!D22</f>
        <v>(    )</v>
      </c>
      <c r="E41" s="108" t="str">
        <f>'I. Фін результат'!E22</f>
        <v>(    )</v>
      </c>
      <c r="F41" s="108" t="str">
        <f>'I. Фін результат'!F22</f>
        <v>(    )</v>
      </c>
      <c r="G41" s="101" t="e">
        <f t="shared" si="1"/>
        <v>#VALUE!</v>
      </c>
      <c r="H41" s="157" t="e">
        <f t="shared" si="0"/>
        <v>#VALUE!</v>
      </c>
    </row>
    <row r="42" spans="1:8" s="4" customFormat="1" ht="20.100000000000001" customHeight="1">
      <c r="A42" s="7" t="s">
        <v>23</v>
      </c>
      <c r="B42" s="8">
        <v>1035</v>
      </c>
      <c r="C42" s="108" t="str">
        <f>'I. Фін результат'!C23</f>
        <v>(    )</v>
      </c>
      <c r="D42" s="108" t="str">
        <f>'I. Фін результат'!D23</f>
        <v>(    )</v>
      </c>
      <c r="E42" s="108" t="str">
        <f>'I. Фін результат'!E23</f>
        <v>(    )</v>
      </c>
      <c r="F42" s="108" t="str">
        <f>'I. Фін результат'!F23</f>
        <v>(    )</v>
      </c>
      <c r="G42" s="101" t="e">
        <f t="shared" si="1"/>
        <v>#VALUE!</v>
      </c>
      <c r="H42" s="157" t="e">
        <f t="shared" si="0"/>
        <v>#VALUE!</v>
      </c>
    </row>
    <row r="43" spans="1:8" s="4" customFormat="1" ht="20.100000000000001" customHeight="1">
      <c r="A43" s="76" t="s">
        <v>121</v>
      </c>
      <c r="B43" s="6">
        <v>1060</v>
      </c>
      <c r="C43" s="108">
        <f>'I. Фін результат'!C41</f>
        <v>0</v>
      </c>
      <c r="D43" s="108">
        <f>'I. Фін результат'!D41</f>
        <v>0</v>
      </c>
      <c r="E43" s="108">
        <f>'I. Фін результат'!E41</f>
        <v>0</v>
      </c>
      <c r="F43" s="108">
        <f>'I. Фін результат'!F41</f>
        <v>0</v>
      </c>
      <c r="G43" s="101">
        <f t="shared" si="1"/>
        <v>0</v>
      </c>
      <c r="H43" s="157" t="e">
        <f t="shared" si="0"/>
        <v>#DIV/0!</v>
      </c>
    </row>
    <row r="44" spans="1:8" s="4" customFormat="1" ht="20.100000000000001" customHeight="1">
      <c r="A44" s="7" t="s">
        <v>243</v>
      </c>
      <c r="B44" s="8">
        <v>1070</v>
      </c>
      <c r="C44" s="108">
        <f>'I. Фін результат'!C49</f>
        <v>9654.4</v>
      </c>
      <c r="D44" s="108">
        <f>'I. Фін результат'!D49</f>
        <v>9542.6</v>
      </c>
      <c r="E44" s="108">
        <f>'I. Фін результат'!E49</f>
        <v>13260</v>
      </c>
      <c r="F44" s="108">
        <f>'I. Фін результат'!F49</f>
        <v>9542.6</v>
      </c>
      <c r="G44" s="101">
        <f t="shared" si="1"/>
        <v>-3717.3999999999996</v>
      </c>
      <c r="H44" s="157">
        <f t="shared" si="0"/>
        <v>71.965309200603329</v>
      </c>
    </row>
    <row r="45" spans="1:8" s="4" customFormat="1" ht="20.100000000000001" customHeight="1">
      <c r="A45" s="7" t="s">
        <v>155</v>
      </c>
      <c r="B45" s="8">
        <v>1071</v>
      </c>
      <c r="C45" s="108">
        <f>'I. Фін результат'!C50</f>
        <v>0</v>
      </c>
      <c r="D45" s="108">
        <f>'I. Фін результат'!D50</f>
        <v>0</v>
      </c>
      <c r="E45" s="108">
        <f>'I. Фін результат'!E50</f>
        <v>0</v>
      </c>
      <c r="F45" s="108">
        <f>'I. Фін результат'!F50</f>
        <v>0</v>
      </c>
      <c r="G45" s="101">
        <f t="shared" si="1"/>
        <v>0</v>
      </c>
      <c r="H45" s="157" t="e">
        <f t="shared" si="0"/>
        <v>#DIV/0!</v>
      </c>
    </row>
    <row r="46" spans="1:8" s="4" customFormat="1" ht="20.100000000000001" customHeight="1">
      <c r="A46" s="7" t="s">
        <v>244</v>
      </c>
      <c r="B46" s="8">
        <v>1072</v>
      </c>
      <c r="C46" s="108">
        <f>'I. Фін результат'!C52</f>
        <v>0</v>
      </c>
      <c r="D46" s="108">
        <f>'I. Фін результат'!D52</f>
        <v>0</v>
      </c>
      <c r="E46" s="108">
        <f>'I. Фін результат'!E52</f>
        <v>0</v>
      </c>
      <c r="F46" s="108">
        <f>'I. Фін результат'!F52</f>
        <v>0</v>
      </c>
      <c r="G46" s="101">
        <f t="shared" si="1"/>
        <v>0</v>
      </c>
      <c r="H46" s="157" t="e">
        <f t="shared" si="0"/>
        <v>#DIV/0!</v>
      </c>
    </row>
    <row r="47" spans="1:8" s="4" customFormat="1" ht="20.100000000000001" customHeight="1">
      <c r="A47" s="81" t="s">
        <v>245</v>
      </c>
      <c r="B47" s="8">
        <v>1080</v>
      </c>
      <c r="C47" s="103">
        <v>-1742</v>
      </c>
      <c r="D47" s="101">
        <f>SUM('I. Фін результат'!D54)</f>
        <v>-1484.7</v>
      </c>
      <c r="E47" s="101">
        <f>'I. Фін результат'!E61</f>
        <v>-4.6999999999999993</v>
      </c>
      <c r="F47" s="101">
        <f>D47</f>
        <v>-1484.7</v>
      </c>
      <c r="G47" s="101">
        <f t="shared" si="1"/>
        <v>-1480</v>
      </c>
      <c r="H47" s="157">
        <f t="shared" si="0"/>
        <v>31589.361702127666</v>
      </c>
    </row>
    <row r="48" spans="1:8" s="4" customFormat="1" ht="20.100000000000001" customHeight="1">
      <c r="A48" s="7" t="s">
        <v>155</v>
      </c>
      <c r="B48" s="8">
        <v>1081</v>
      </c>
      <c r="C48" s="108" t="str">
        <f>'I. Фін результат'!C55</f>
        <v>(    )</v>
      </c>
      <c r="D48" s="108" t="str">
        <f>'I. Фін результат'!D55</f>
        <v>(    )</v>
      </c>
      <c r="E48" s="108" t="str">
        <f>'I. Фін результат'!E55</f>
        <v>(    )</v>
      </c>
      <c r="F48" s="108" t="str">
        <f>'I. Фін результат'!F55</f>
        <v>(    )</v>
      </c>
      <c r="G48" s="101" t="e">
        <f t="shared" si="1"/>
        <v>#VALUE!</v>
      </c>
      <c r="H48" s="157" t="e">
        <f t="shared" si="0"/>
        <v>#VALUE!</v>
      </c>
    </row>
    <row r="49" spans="1:8" s="4" customFormat="1" ht="20.100000000000001" customHeight="1">
      <c r="A49" s="7" t="s">
        <v>461</v>
      </c>
      <c r="B49" s="8"/>
      <c r="C49" s="108">
        <v>12</v>
      </c>
      <c r="D49" s="108">
        <f>SUM('I. Фін результат'!D69)</f>
        <v>94.5</v>
      </c>
      <c r="E49" s="108"/>
      <c r="F49" s="108">
        <f>SUM(D49)</f>
        <v>94.5</v>
      </c>
      <c r="G49" s="101"/>
      <c r="H49" s="157"/>
    </row>
    <row r="50" spans="1:8" s="4" customFormat="1" ht="20.100000000000001" customHeight="1">
      <c r="A50" s="7" t="s">
        <v>246</v>
      </c>
      <c r="B50" s="8">
        <v>1082</v>
      </c>
      <c r="C50" s="108"/>
      <c r="D50" s="108">
        <f>'I. Фін результат'!D56</f>
        <v>0</v>
      </c>
      <c r="E50" s="108" t="str">
        <f>'I. Фін результат'!E56</f>
        <v>(    )</v>
      </c>
      <c r="F50" s="108">
        <f>'I. Фін результат'!F56</f>
        <v>0</v>
      </c>
      <c r="G50" s="101" t="e">
        <f t="shared" si="1"/>
        <v>#VALUE!</v>
      </c>
      <c r="H50" s="157" t="e">
        <f t="shared" si="0"/>
        <v>#VALUE!</v>
      </c>
    </row>
    <row r="51" spans="1:8" s="4" customFormat="1" ht="20.100000000000001" customHeight="1">
      <c r="A51" s="9" t="s">
        <v>4</v>
      </c>
      <c r="B51" s="6">
        <v>1100</v>
      </c>
      <c r="C51" s="213">
        <f>SUM(C36,C37,C44,C47,C49)</f>
        <v>0.6999999999998181</v>
      </c>
      <c r="D51" s="241">
        <f>SUM(D36,D37,D44,D47,D49)</f>
        <v>6.7999999999999545</v>
      </c>
      <c r="E51" s="243">
        <f>SUM(E36,E37,E44,E47,E49)</f>
        <v>2.5000000000007283</v>
      </c>
      <c r="F51" s="243">
        <f>SUM(F36,F37,F44,F47,F49)</f>
        <v>6.7999999999999545</v>
      </c>
      <c r="G51" s="110">
        <f t="shared" si="1"/>
        <v>4.2999999999992262</v>
      </c>
      <c r="H51" s="158">
        <f t="shared" si="0"/>
        <v>271.99999999991894</v>
      </c>
    </row>
    <row r="52" spans="1:8" s="4" customFormat="1" ht="20.100000000000001" customHeight="1">
      <c r="A52" s="78" t="s">
        <v>122</v>
      </c>
      <c r="B52" s="6">
        <v>1310</v>
      </c>
      <c r="C52" s="110" t="e">
        <f>'I. Фін результат'!C91</f>
        <v>#VALUE!</v>
      </c>
      <c r="D52" s="110" t="e">
        <f>'I. Фін результат'!D91</f>
        <v>#VALUE!</v>
      </c>
      <c r="E52" s="110" t="e">
        <f>'I. Фін результат'!E91</f>
        <v>#VALUE!</v>
      </c>
      <c r="F52" s="110" t="e">
        <f>'I. Фін результат'!F91</f>
        <v>#VALUE!</v>
      </c>
      <c r="G52" s="110" t="e">
        <f t="shared" si="1"/>
        <v>#VALUE!</v>
      </c>
      <c r="H52" s="158" t="e">
        <f t="shared" si="0"/>
        <v>#VALUE!</v>
      </c>
    </row>
    <row r="53" spans="1:8" s="4" customFormat="1">
      <c r="A53" s="78" t="s">
        <v>160</v>
      </c>
      <c r="B53" s="6">
        <v>5010</v>
      </c>
      <c r="C53" s="159" t="e">
        <f>(C52/C34)*100</f>
        <v>#VALUE!</v>
      </c>
      <c r="D53" s="159" t="e">
        <f>(D52/D34)*100</f>
        <v>#VALUE!</v>
      </c>
      <c r="E53" s="159" t="e">
        <f>(E52/E34)*100</f>
        <v>#VALUE!</v>
      </c>
      <c r="F53" s="159" t="e">
        <f>(F52/F34)*100</f>
        <v>#VALUE!</v>
      </c>
      <c r="G53" s="110" t="e">
        <f t="shared" si="1"/>
        <v>#VALUE!</v>
      </c>
      <c r="H53" s="158" t="e">
        <f t="shared" si="0"/>
        <v>#VALUE!</v>
      </c>
    </row>
    <row r="54" spans="1:8" s="4" customFormat="1" ht="20.100000000000001" customHeight="1">
      <c r="A54" s="7" t="s">
        <v>247</v>
      </c>
      <c r="B54" s="8">
        <v>1110</v>
      </c>
      <c r="C54" s="108">
        <f>'I. Фін результат'!C63</f>
        <v>0</v>
      </c>
      <c r="D54" s="108">
        <f>'I. Фін результат'!D63</f>
        <v>0</v>
      </c>
      <c r="E54" s="108">
        <f>'I. Фін результат'!E63</f>
        <v>0</v>
      </c>
      <c r="F54" s="108">
        <f>'I. Фін результат'!F63</f>
        <v>0</v>
      </c>
      <c r="G54" s="101">
        <f t="shared" si="1"/>
        <v>0</v>
      </c>
      <c r="H54" s="157" t="e">
        <f t="shared" si="0"/>
        <v>#DIV/0!</v>
      </c>
    </row>
    <row r="55" spans="1:8" s="4" customFormat="1">
      <c r="A55" s="7" t="s">
        <v>248</v>
      </c>
      <c r="B55" s="8">
        <v>1120</v>
      </c>
      <c r="C55" s="108" t="str">
        <f>'I. Фін результат'!C64</f>
        <v>(    )</v>
      </c>
      <c r="D55" s="108" t="str">
        <f>'I. Фін результат'!D64</f>
        <v>(    )</v>
      </c>
      <c r="E55" s="108" t="str">
        <f>'I. Фін результат'!E64</f>
        <v>(    )</v>
      </c>
      <c r="F55" s="108" t="str">
        <f>'I. Фін результат'!F64</f>
        <v>(    )</v>
      </c>
      <c r="G55" s="101" t="e">
        <f t="shared" si="1"/>
        <v>#VALUE!</v>
      </c>
      <c r="H55" s="157" t="e">
        <f t="shared" si="0"/>
        <v>#VALUE!</v>
      </c>
    </row>
    <row r="56" spans="1:8" s="4" customFormat="1" ht="20.100000000000001" customHeight="1">
      <c r="A56" s="7" t="s">
        <v>249</v>
      </c>
      <c r="B56" s="8">
        <v>1130</v>
      </c>
      <c r="C56" s="108">
        <f>'I. Фін результат'!C65</f>
        <v>0</v>
      </c>
      <c r="D56" s="108">
        <f>'I. Фін результат'!D65</f>
        <v>0</v>
      </c>
      <c r="E56" s="108">
        <f>'I. Фін результат'!E65</f>
        <v>0</v>
      </c>
      <c r="F56" s="108">
        <f>'I. Фін результат'!F65</f>
        <v>0</v>
      </c>
      <c r="G56" s="101">
        <f t="shared" si="1"/>
        <v>0</v>
      </c>
      <c r="H56" s="157" t="e">
        <f t="shared" si="0"/>
        <v>#DIV/0!</v>
      </c>
    </row>
    <row r="57" spans="1:8" s="4" customFormat="1" ht="20.100000000000001" customHeight="1">
      <c r="A57" s="7" t="s">
        <v>250</v>
      </c>
      <c r="B57" s="8">
        <v>1140</v>
      </c>
      <c r="C57" s="108" t="str">
        <f>'I. Фін результат'!C66</f>
        <v>(    )</v>
      </c>
      <c r="D57" s="108" t="str">
        <f>'I. Фін результат'!D66</f>
        <v>(    )</v>
      </c>
      <c r="E57" s="108" t="str">
        <f>'I. Фін результат'!E66</f>
        <v>(    )</v>
      </c>
      <c r="F57" s="108" t="str">
        <f>'I. Фін результат'!F66</f>
        <v>(    )</v>
      </c>
      <c r="G57" s="101" t="e">
        <f t="shared" si="1"/>
        <v>#VALUE!</v>
      </c>
      <c r="H57" s="157" t="e">
        <f t="shared" si="0"/>
        <v>#VALUE!</v>
      </c>
    </row>
    <row r="58" spans="1:8" s="4" customFormat="1" ht="20.100000000000001" customHeight="1">
      <c r="A58" s="7" t="s">
        <v>266</v>
      </c>
      <c r="B58" s="8">
        <v>1150</v>
      </c>
      <c r="C58" s="101">
        <v>12</v>
      </c>
      <c r="D58" s="101">
        <f>SUM('I. Фін результат'!D69)</f>
        <v>94.5</v>
      </c>
      <c r="E58" s="101"/>
      <c r="F58" s="101">
        <f>SUM(D58)</f>
        <v>94.5</v>
      </c>
      <c r="G58" s="101">
        <f t="shared" si="1"/>
        <v>94.5</v>
      </c>
      <c r="H58" s="157" t="e">
        <f t="shared" si="0"/>
        <v>#DIV/0!</v>
      </c>
    </row>
    <row r="59" spans="1:8" s="4" customFormat="1" ht="20.100000000000001" customHeight="1">
      <c r="A59" s="7" t="s">
        <v>155</v>
      </c>
      <c r="B59" s="8">
        <v>1151</v>
      </c>
      <c r="C59" s="108"/>
      <c r="D59" s="108">
        <f>'I. Фін результат'!D68</f>
        <v>0</v>
      </c>
      <c r="E59" s="108">
        <f>'I. Фін результат'!E68</f>
        <v>0</v>
      </c>
      <c r="F59" s="108">
        <f>'I. Фін результат'!F68</f>
        <v>0</v>
      </c>
      <c r="G59" s="101">
        <f t="shared" si="1"/>
        <v>0</v>
      </c>
      <c r="H59" s="157" t="e">
        <f t="shared" si="0"/>
        <v>#DIV/0!</v>
      </c>
    </row>
    <row r="60" spans="1:8" s="4" customFormat="1" ht="20.100000000000001" customHeight="1">
      <c r="A60" s="7" t="s">
        <v>267</v>
      </c>
      <c r="B60" s="8">
        <v>1160</v>
      </c>
      <c r="C60" s="108"/>
      <c r="D60" s="108">
        <f>'I. Фін результат'!D70</f>
        <v>0</v>
      </c>
      <c r="E60" s="108">
        <f>'I. Фін результат'!E70</f>
        <v>0</v>
      </c>
      <c r="F60" s="108">
        <f>'I. Фін результат'!F70</f>
        <v>0</v>
      </c>
      <c r="G60" s="101">
        <f t="shared" si="1"/>
        <v>0</v>
      </c>
      <c r="H60" s="157" t="e">
        <f t="shared" si="0"/>
        <v>#DIV/0!</v>
      </c>
    </row>
    <row r="61" spans="1:8" s="4" customFormat="1" ht="20.100000000000001" customHeight="1">
      <c r="A61" s="7" t="s">
        <v>155</v>
      </c>
      <c r="B61" s="8">
        <v>1161</v>
      </c>
      <c r="C61" s="108" t="str">
        <f>'I. Фін результат'!C71</f>
        <v>(    )</v>
      </c>
      <c r="D61" s="108" t="str">
        <f>'I. Фін результат'!D71</f>
        <v>(    )</v>
      </c>
      <c r="E61" s="108" t="str">
        <f>'I. Фін результат'!E71</f>
        <v>(    )</v>
      </c>
      <c r="F61" s="108" t="str">
        <f>'I. Фін результат'!F71</f>
        <v>(    )</v>
      </c>
      <c r="G61" s="101" t="e">
        <f t="shared" si="1"/>
        <v>#VALUE!</v>
      </c>
      <c r="H61" s="157" t="e">
        <f t="shared" si="0"/>
        <v>#VALUE!</v>
      </c>
    </row>
    <row r="62" spans="1:8" s="4" customFormat="1" ht="20.100000000000001" customHeight="1">
      <c r="A62" s="78" t="s">
        <v>87</v>
      </c>
      <c r="B62" s="105">
        <v>1170</v>
      </c>
      <c r="C62" s="231">
        <f>SUM(C51)</f>
        <v>0.6999999999998181</v>
      </c>
      <c r="D62" s="245">
        <f>SUM(D51)</f>
        <v>6.7999999999999545</v>
      </c>
      <c r="E62" s="245">
        <f>SUM(E51)</f>
        <v>2.5000000000007283</v>
      </c>
      <c r="F62" s="245">
        <f>SUM(F51)</f>
        <v>6.7999999999999545</v>
      </c>
      <c r="G62" s="110">
        <f t="shared" si="1"/>
        <v>4.2999999999992262</v>
      </c>
      <c r="H62" s="158">
        <f>F62/E62*100%</f>
        <v>2.7199999999991893</v>
      </c>
    </row>
    <row r="63" spans="1:8" s="4" customFormat="1" ht="20.100000000000001" customHeight="1">
      <c r="A63" s="7" t="s">
        <v>260</v>
      </c>
      <c r="B63" s="6">
        <v>1180</v>
      </c>
      <c r="C63" s="101"/>
      <c r="D63" s="246"/>
      <c r="E63" s="247">
        <f>'I. Фін результат'!E74</f>
        <v>0</v>
      </c>
      <c r="F63" s="246">
        <f>D63</f>
        <v>0</v>
      </c>
      <c r="G63" s="101">
        <f t="shared" si="1"/>
        <v>0</v>
      </c>
      <c r="H63" s="157" t="e">
        <f t="shared" si="0"/>
        <v>#DIV/0!</v>
      </c>
    </row>
    <row r="64" spans="1:8" s="4" customFormat="1" ht="20.100000000000001" customHeight="1">
      <c r="A64" s="7" t="s">
        <v>261</v>
      </c>
      <c r="B64" s="6">
        <v>1181</v>
      </c>
      <c r="C64" s="108"/>
      <c r="D64" s="248"/>
      <c r="E64" s="248"/>
      <c r="F64" s="248"/>
      <c r="G64" s="101">
        <f t="shared" si="1"/>
        <v>0</v>
      </c>
      <c r="H64" s="157" t="e">
        <f t="shared" si="0"/>
        <v>#DIV/0!</v>
      </c>
    </row>
    <row r="65" spans="1:8" s="4" customFormat="1" ht="20.100000000000001" customHeight="1">
      <c r="A65" s="7" t="s">
        <v>262</v>
      </c>
      <c r="B65" s="8">
        <v>1190</v>
      </c>
      <c r="C65" s="108"/>
      <c r="D65" s="248"/>
      <c r="E65" s="248"/>
      <c r="F65" s="248"/>
      <c r="G65" s="101">
        <f t="shared" si="1"/>
        <v>0</v>
      </c>
      <c r="H65" s="157" t="e">
        <f t="shared" si="0"/>
        <v>#DIV/0!</v>
      </c>
    </row>
    <row r="66" spans="1:8" s="4" customFormat="1" ht="20.100000000000001" customHeight="1">
      <c r="A66" s="7" t="s">
        <v>263</v>
      </c>
      <c r="B66" s="5">
        <v>1191</v>
      </c>
      <c r="C66" s="108"/>
      <c r="D66" s="248"/>
      <c r="E66" s="248"/>
      <c r="F66" s="248"/>
      <c r="G66" s="101">
        <f t="shared" si="1"/>
        <v>0</v>
      </c>
      <c r="H66" s="157" t="e">
        <f t="shared" si="0"/>
        <v>#DIV/0!</v>
      </c>
    </row>
    <row r="67" spans="1:8" s="4" customFormat="1" ht="20.100000000000001" customHeight="1">
      <c r="A67" s="9" t="s">
        <v>300</v>
      </c>
      <c r="B67" s="8">
        <v>1200</v>
      </c>
      <c r="C67" s="231">
        <f>SUM(C62:C66)</f>
        <v>0.6999999999998181</v>
      </c>
      <c r="D67" s="245">
        <f>SUM(D62:D66)</f>
        <v>6.7999999999999545</v>
      </c>
      <c r="E67" s="208">
        <f>SUM(E62:E66)</f>
        <v>2.5000000000007283</v>
      </c>
      <c r="F67" s="208">
        <f>SUM(F62:F66)</f>
        <v>6.7999999999999545</v>
      </c>
      <c r="G67" s="110">
        <f t="shared" si="1"/>
        <v>4.2999999999992262</v>
      </c>
      <c r="H67" s="158">
        <f>F67/E67*100%</f>
        <v>2.7199999999991893</v>
      </c>
    </row>
    <row r="68" spans="1:8" s="4" customFormat="1" ht="20.100000000000001" customHeight="1">
      <c r="A68" s="7" t="s">
        <v>431</v>
      </c>
      <c r="B68" s="5">
        <v>1201</v>
      </c>
      <c r="C68" s="108"/>
      <c r="D68" s="206"/>
      <c r="E68" s="108"/>
      <c r="F68" s="206"/>
      <c r="G68" s="101">
        <f t="shared" si="1"/>
        <v>0</v>
      </c>
      <c r="H68" s="157" t="e">
        <f t="shared" si="0"/>
        <v>#DIV/0!</v>
      </c>
    </row>
    <row r="69" spans="1:8" s="4" customFormat="1" ht="20.100000000000001" customHeight="1">
      <c r="A69" s="7" t="s">
        <v>432</v>
      </c>
      <c r="B69" s="5">
        <v>1202</v>
      </c>
      <c r="C69" s="108"/>
      <c r="D69" s="108"/>
      <c r="E69" s="108"/>
      <c r="F69" s="108"/>
      <c r="G69" s="101">
        <f t="shared" si="1"/>
        <v>0</v>
      </c>
      <c r="H69" s="157" t="e">
        <f t="shared" si="0"/>
        <v>#DIV/0!</v>
      </c>
    </row>
    <row r="70" spans="1:8" s="4" customFormat="1" ht="20.100000000000001" customHeight="1">
      <c r="A70" s="9" t="s">
        <v>19</v>
      </c>
      <c r="B70" s="8">
        <v>1210</v>
      </c>
      <c r="C70" s="249">
        <f>SUM(C34,C44,C54,C56,C58,C64,C65)</f>
        <v>9679.5</v>
      </c>
      <c r="D70" s="151">
        <f>SUM(D34,D44,D54,D56,D58,D64,D65)</f>
        <v>9663.8000000000011</v>
      </c>
      <c r="E70" s="221">
        <f>SUM(E34,E44,E54,E56,E58,E64,E65)</f>
        <v>13275</v>
      </c>
      <c r="F70" s="151">
        <f>SUM(F34,F44,F54,F56,F58,F64,F65)</f>
        <v>9663.8000000000011</v>
      </c>
      <c r="G70" s="110">
        <f t="shared" si="1"/>
        <v>-3611.1999999999989</v>
      </c>
      <c r="H70" s="158">
        <f t="shared" si="0"/>
        <v>72.796986817325802</v>
      </c>
    </row>
    <row r="71" spans="1:8" s="4" customFormat="1" ht="20.100000000000001" customHeight="1">
      <c r="A71" s="9" t="s">
        <v>105</v>
      </c>
      <c r="B71" s="8">
        <v>1220</v>
      </c>
      <c r="C71" s="244">
        <f>SUM(C35,C37,C43,C47,C55,C57,C60,C63,C66)</f>
        <v>-9678.7999999999993</v>
      </c>
      <c r="D71" s="151">
        <f>SUM(D35,D37,D43,D47,D55,D57,D60,D63,D66)</f>
        <v>-9657</v>
      </c>
      <c r="E71" s="221">
        <f>SUM(E35,E37,E43,E47,E55,E57,E60,E63,E66)</f>
        <v>-13272.5</v>
      </c>
      <c r="F71" s="151">
        <f>SUM(F35,F37,F43,F47,F55,F57,F60,F63,F66)</f>
        <v>-9657</v>
      </c>
      <c r="G71" s="110">
        <f t="shared" si="1"/>
        <v>3615.5</v>
      </c>
      <c r="H71" s="158">
        <f t="shared" si="0"/>
        <v>72.759465059333209</v>
      </c>
    </row>
    <row r="72" spans="1:8" s="4" customFormat="1" ht="20.100000000000001" customHeight="1">
      <c r="A72" s="7" t="s">
        <v>187</v>
      </c>
      <c r="B72" s="8">
        <v>1230</v>
      </c>
      <c r="C72" s="108"/>
      <c r="D72" s="108"/>
      <c r="E72" s="108"/>
      <c r="F72" s="108"/>
      <c r="G72" s="101">
        <f t="shared" si="1"/>
        <v>0</v>
      </c>
      <c r="H72" s="157" t="e">
        <f t="shared" si="0"/>
        <v>#DIV/0!</v>
      </c>
    </row>
    <row r="73" spans="1:8" s="4" customFormat="1" ht="20.100000000000001" customHeight="1">
      <c r="A73" s="9" t="s">
        <v>162</v>
      </c>
      <c r="B73" s="8"/>
      <c r="C73" s="127"/>
      <c r="D73" s="128"/>
      <c r="E73" s="128"/>
      <c r="F73" s="128"/>
      <c r="G73" s="101">
        <f t="shared" si="1"/>
        <v>0</v>
      </c>
      <c r="H73" s="157" t="e">
        <f t="shared" si="0"/>
        <v>#DIV/0!</v>
      </c>
    </row>
    <row r="74" spans="1:8" s="4" customFormat="1" ht="20.100000000000001" customHeight="1">
      <c r="A74" s="7" t="s">
        <v>199</v>
      </c>
      <c r="B74" s="8">
        <v>1400</v>
      </c>
      <c r="C74" s="101">
        <f>SUM('I. Фін результат'!C93)</f>
        <v>3275.3199999999997</v>
      </c>
      <c r="D74" s="101">
        <f>SUM('I. Фін результат'!D93)</f>
        <v>2792.6</v>
      </c>
      <c r="E74" s="101">
        <f>SUM('I. Фін результат'!E93)</f>
        <v>6211.48</v>
      </c>
      <c r="F74" s="101">
        <f t="shared" ref="F74:F80" si="2">D74</f>
        <v>2792.6</v>
      </c>
      <c r="G74" s="101">
        <f t="shared" si="1"/>
        <v>-3418.8799999999997</v>
      </c>
      <c r="H74" s="157">
        <f t="shared" si="0"/>
        <v>44.958689394476039</v>
      </c>
    </row>
    <row r="75" spans="1:8" s="4" customFormat="1" ht="20.100000000000001" customHeight="1">
      <c r="A75" s="7" t="s">
        <v>200</v>
      </c>
      <c r="B75" s="35">
        <v>1401</v>
      </c>
      <c r="C75" s="101">
        <f>SUM('I. Фін результат'!C94)</f>
        <v>2206.7199999999998</v>
      </c>
      <c r="D75" s="101">
        <f>SUM('I. Фін результат'!D94)</f>
        <v>1645.83</v>
      </c>
      <c r="E75" s="186">
        <f>SUM('I. Фін результат'!E94)</f>
        <v>4432.4799999999996</v>
      </c>
      <c r="F75" s="101">
        <f t="shared" si="2"/>
        <v>1645.83</v>
      </c>
      <c r="G75" s="101">
        <f t="shared" si="1"/>
        <v>-2786.6499999999996</v>
      </c>
      <c r="H75" s="157">
        <f t="shared" si="0"/>
        <v>37.131132007363824</v>
      </c>
    </row>
    <row r="76" spans="1:8" s="4" customFormat="1" ht="20.100000000000001" customHeight="1">
      <c r="A76" s="7" t="s">
        <v>28</v>
      </c>
      <c r="B76" s="35">
        <v>1402</v>
      </c>
      <c r="C76" s="101">
        <f>SUM('I. Фін результат'!C95)</f>
        <v>1068.5999999999999</v>
      </c>
      <c r="D76" s="101">
        <f>SUM('I. Фін результат'!D95)</f>
        <v>1146.77</v>
      </c>
      <c r="E76" s="186">
        <f>SUM('I. Фін результат'!E95)</f>
        <v>1779</v>
      </c>
      <c r="F76" s="101">
        <f t="shared" si="2"/>
        <v>1146.77</v>
      </c>
      <c r="G76" s="101">
        <f t="shared" si="1"/>
        <v>-632.23</v>
      </c>
      <c r="H76" s="157">
        <f t="shared" si="0"/>
        <v>64.461495222034841</v>
      </c>
    </row>
    <row r="77" spans="1:8" s="4" customFormat="1" ht="20.100000000000001" customHeight="1">
      <c r="A77" s="7" t="s">
        <v>5</v>
      </c>
      <c r="B77" s="13">
        <v>1410</v>
      </c>
      <c r="C77" s="101">
        <f>SUM('I. Фін результат'!C96)</f>
        <v>5302.7</v>
      </c>
      <c r="D77" s="101">
        <f>SUM('I. Фін результат'!D96)</f>
        <v>5705.7999999999993</v>
      </c>
      <c r="E77" s="186">
        <f>SUM('I. Фін результат'!E96)</f>
        <v>5784.5</v>
      </c>
      <c r="F77" s="101">
        <f t="shared" si="2"/>
        <v>5705.7999999999993</v>
      </c>
      <c r="G77" s="101">
        <f t="shared" si="1"/>
        <v>-78.700000000000728</v>
      </c>
      <c r="H77" s="157">
        <f t="shared" si="0"/>
        <v>98.639467542570642</v>
      </c>
    </row>
    <row r="78" spans="1:8" s="4" customFormat="1" ht="20.100000000000001" customHeight="1">
      <c r="A78" s="7" t="s">
        <v>6</v>
      </c>
      <c r="B78" s="13">
        <v>1420</v>
      </c>
      <c r="C78" s="101">
        <f>SUM('I. Фін результат'!C97)</f>
        <v>1089.5999999999999</v>
      </c>
      <c r="D78" s="101">
        <f>SUM('I. Фін результат'!D97)</f>
        <v>1154.7</v>
      </c>
      <c r="E78" s="186">
        <f>SUM('I. Фін результат'!E97)</f>
        <v>1272.56</v>
      </c>
      <c r="F78" s="101">
        <f t="shared" si="2"/>
        <v>1154.7</v>
      </c>
      <c r="G78" s="101">
        <f t="shared" si="1"/>
        <v>-117.8599999999999</v>
      </c>
      <c r="H78" s="157">
        <f t="shared" si="0"/>
        <v>90.738354183692721</v>
      </c>
    </row>
    <row r="79" spans="1:8" s="4" customFormat="1" ht="20.100000000000001" customHeight="1">
      <c r="A79" s="7" t="s">
        <v>7</v>
      </c>
      <c r="B79" s="13">
        <v>1430</v>
      </c>
      <c r="C79" s="108"/>
      <c r="D79" s="108">
        <f>SUM('I. Фін результат'!D98)</f>
        <v>0</v>
      </c>
      <c r="E79" s="108">
        <f>SUM('I. Фін результат'!E98)</f>
        <v>0</v>
      </c>
      <c r="F79" s="101">
        <f t="shared" si="2"/>
        <v>0</v>
      </c>
      <c r="G79" s="101">
        <f t="shared" si="1"/>
        <v>0</v>
      </c>
      <c r="H79" s="157" t="e">
        <f t="shared" si="0"/>
        <v>#DIV/0!</v>
      </c>
    </row>
    <row r="80" spans="1:8" s="4" customFormat="1" ht="20.100000000000001" customHeight="1">
      <c r="A80" s="7" t="s">
        <v>477</v>
      </c>
      <c r="B80" s="13">
        <v>1440</v>
      </c>
      <c r="C80" s="170">
        <f>SUM('I. Фін результат'!C99)</f>
        <v>0</v>
      </c>
      <c r="D80" s="170">
        <f>SUM('I. Фін результат'!D99)</f>
        <v>3.9</v>
      </c>
      <c r="E80" s="170">
        <f>SUM('I. Фін результат'!E99)</f>
        <v>4</v>
      </c>
      <c r="F80" s="170">
        <f t="shared" si="2"/>
        <v>3.9</v>
      </c>
      <c r="G80" s="101">
        <f t="shared" si="1"/>
        <v>-0.10000000000000009</v>
      </c>
      <c r="H80" s="157">
        <f t="shared" si="0"/>
        <v>97.5</v>
      </c>
    </row>
    <row r="81" spans="1:8" s="4" customFormat="1" ht="20.100000000000001" customHeight="1" thickBot="1">
      <c r="A81" s="9" t="s">
        <v>53</v>
      </c>
      <c r="B81" s="13">
        <v>1450</v>
      </c>
      <c r="C81" s="109">
        <f>SUM(C74,C77,C78,C79,C80)</f>
        <v>9667.6200000000008</v>
      </c>
      <c r="D81" s="109">
        <f>SUM(D74,D77,D78,D79,D80)</f>
        <v>9657</v>
      </c>
      <c r="E81" s="109">
        <f>SUM(E74,E77,E78,E79,E80)</f>
        <v>13272.539999999999</v>
      </c>
      <c r="F81" s="109">
        <f>SUM(F74,F77,F78,F79,F80)</f>
        <v>9657</v>
      </c>
      <c r="G81" s="110">
        <f t="shared" si="1"/>
        <v>-3615.5399999999991</v>
      </c>
      <c r="H81" s="158">
        <f t="shared" si="0"/>
        <v>72.7592457811391</v>
      </c>
    </row>
    <row r="82" spans="1:8" s="4" customFormat="1" ht="19.5" thickBot="1">
      <c r="A82" s="269" t="s">
        <v>125</v>
      </c>
      <c r="B82" s="270"/>
      <c r="C82" s="270"/>
      <c r="D82" s="270"/>
      <c r="E82" s="270"/>
      <c r="F82" s="270"/>
      <c r="G82" s="270"/>
      <c r="H82" s="271"/>
    </row>
    <row r="83" spans="1:8" s="4" customFormat="1">
      <c r="A83" s="275" t="s">
        <v>124</v>
      </c>
      <c r="B83" s="276"/>
      <c r="C83" s="276"/>
      <c r="D83" s="276"/>
      <c r="E83" s="276"/>
      <c r="F83" s="276"/>
      <c r="G83" s="276"/>
      <c r="H83" s="277"/>
    </row>
    <row r="84" spans="1:8" s="4" customFormat="1" ht="37.700000000000003" customHeight="1">
      <c r="A84" s="136" t="s">
        <v>55</v>
      </c>
      <c r="B84" s="120">
        <v>2000</v>
      </c>
      <c r="C84" s="108">
        <f>SUM('ІІ. Розр. з бюджетом'!C7)</f>
        <v>0</v>
      </c>
      <c r="D84" s="108" t="str">
        <f>'ІІ. Розр. з бюджетом'!D7</f>
        <v>-</v>
      </c>
      <c r="E84" s="108">
        <f>'ІІ. Розр. з бюджетом'!E7</f>
        <v>0</v>
      </c>
      <c r="F84" s="108" t="str">
        <f>'ІІ. Розр. з бюджетом'!F7</f>
        <v>-</v>
      </c>
      <c r="G84" s="108" t="e">
        <f t="shared" ref="G84:G94" si="3">F84-E84</f>
        <v>#VALUE!</v>
      </c>
      <c r="H84" s="157" t="e">
        <f t="shared" ref="H84:H135" si="4">(F84/E84)*100</f>
        <v>#VALUE!</v>
      </c>
    </row>
    <row r="85" spans="1:8" s="4" customFormat="1" ht="39.75" customHeight="1">
      <c r="A85" s="42" t="s">
        <v>268</v>
      </c>
      <c r="B85" s="5">
        <v>2010</v>
      </c>
      <c r="C85" s="160">
        <f>SUM(C86:C87)</f>
        <v>0</v>
      </c>
      <c r="D85" s="160">
        <f>SUM(D86:D87)</f>
        <v>0</v>
      </c>
      <c r="E85" s="160">
        <f>SUM(E86:E87)</f>
        <v>0</v>
      </c>
      <c r="F85" s="160">
        <f>SUM(F86:F87)</f>
        <v>0</v>
      </c>
      <c r="G85" s="101">
        <f t="shared" si="3"/>
        <v>0</v>
      </c>
      <c r="H85" s="157" t="e">
        <f t="shared" si="4"/>
        <v>#DIV/0!</v>
      </c>
    </row>
    <row r="86" spans="1:8" s="4" customFormat="1" ht="40.700000000000003" customHeight="1">
      <c r="A86" s="7" t="s">
        <v>149</v>
      </c>
      <c r="B86" s="5">
        <v>2011</v>
      </c>
      <c r="C86" s="108" t="str">
        <f>'ІІ. Розр. з бюджетом'!C9</f>
        <v>(    )</v>
      </c>
      <c r="D86" s="108" t="str">
        <f>'ІІ. Розр. з бюджетом'!D9</f>
        <v>(    )</v>
      </c>
      <c r="E86" s="108" t="str">
        <f>'ІІ. Розр. з бюджетом'!E9</f>
        <v>(    )</v>
      </c>
      <c r="F86" s="108" t="str">
        <f>'ІІ. Розр. з бюджетом'!F9</f>
        <v>(    )</v>
      </c>
      <c r="G86" s="101" t="e">
        <f t="shared" si="3"/>
        <v>#VALUE!</v>
      </c>
      <c r="H86" s="157" t="e">
        <f t="shared" si="4"/>
        <v>#VALUE!</v>
      </c>
    </row>
    <row r="87" spans="1:8" s="4" customFormat="1" ht="54" customHeight="1">
      <c r="A87" s="7" t="s">
        <v>395</v>
      </c>
      <c r="B87" s="5">
        <v>2012</v>
      </c>
      <c r="C87" s="108" t="str">
        <f>'ІІ. Розр. з бюджетом'!C10</f>
        <v>(    )</v>
      </c>
      <c r="D87" s="108" t="str">
        <f>'ІІ. Розр. з бюджетом'!D10</f>
        <v>(    )</v>
      </c>
      <c r="E87" s="108" t="str">
        <f>'ІІ. Розр. з бюджетом'!E10</f>
        <v>(    )</v>
      </c>
      <c r="F87" s="108" t="str">
        <f>'ІІ. Розр. з бюджетом'!F10</f>
        <v>(    )</v>
      </c>
      <c r="G87" s="101" t="e">
        <f t="shared" si="3"/>
        <v>#VALUE!</v>
      </c>
      <c r="H87" s="157" t="e">
        <f t="shared" si="4"/>
        <v>#VALUE!</v>
      </c>
    </row>
    <row r="88" spans="1:8" s="4" customFormat="1">
      <c r="A88" s="7" t="s">
        <v>133</v>
      </c>
      <c r="B88" s="5" t="s">
        <v>156</v>
      </c>
      <c r="C88" s="108" t="str">
        <f>'ІІ. Розр. з бюджетом'!C11</f>
        <v>(    )</v>
      </c>
      <c r="D88" s="108" t="str">
        <f>'ІІ. Розр. з бюджетом'!D11</f>
        <v>(    )</v>
      </c>
      <c r="E88" s="108" t="str">
        <f>'ІІ. Розр. з бюджетом'!E11</f>
        <v>(    )</v>
      </c>
      <c r="F88" s="108" t="str">
        <f>'ІІ. Розр. з бюджетом'!F11</f>
        <v>(    )</v>
      </c>
      <c r="G88" s="111" t="e">
        <f t="shared" si="3"/>
        <v>#VALUE!</v>
      </c>
      <c r="H88" s="157" t="e">
        <f t="shared" si="4"/>
        <v>#VALUE!</v>
      </c>
    </row>
    <row r="89" spans="1:8" s="4" customFormat="1">
      <c r="A89" s="7" t="s">
        <v>142</v>
      </c>
      <c r="B89" s="5">
        <v>2020</v>
      </c>
      <c r="C89" s="108">
        <f>'ІІ. Розр. з бюджетом'!C12</f>
        <v>0</v>
      </c>
      <c r="D89" s="108">
        <f>'ІІ. Розр. з бюджетом'!D12</f>
        <v>0</v>
      </c>
      <c r="E89" s="108">
        <f>'ІІ. Розр. з бюджетом'!E12</f>
        <v>0</v>
      </c>
      <c r="F89" s="108">
        <f>'ІІ. Розр. з бюджетом'!F12</f>
        <v>0</v>
      </c>
      <c r="G89" s="101">
        <f t="shared" si="3"/>
        <v>0</v>
      </c>
      <c r="H89" s="157" t="e">
        <f t="shared" si="4"/>
        <v>#DIV/0!</v>
      </c>
    </row>
    <row r="90" spans="1:8" s="4" customFormat="1">
      <c r="A90" s="42" t="s">
        <v>65</v>
      </c>
      <c r="B90" s="5">
        <v>2030</v>
      </c>
      <c r="C90" s="108" t="str">
        <f>'ІІ. Розр. з бюджетом'!C13</f>
        <v>(    )</v>
      </c>
      <c r="D90" s="108" t="str">
        <f>'ІІ. Розр. з бюджетом'!D13</f>
        <v>(    )</v>
      </c>
      <c r="E90" s="108" t="str">
        <f>'ІІ. Розр. з бюджетом'!E13</f>
        <v>(    )</v>
      </c>
      <c r="F90" s="108" t="str">
        <f>'ІІ. Розр. з бюджетом'!F13</f>
        <v>(    )</v>
      </c>
      <c r="G90" s="101" t="e">
        <f t="shared" si="3"/>
        <v>#VALUE!</v>
      </c>
      <c r="H90" s="157" t="e">
        <f t="shared" si="4"/>
        <v>#VALUE!</v>
      </c>
    </row>
    <row r="91" spans="1:8" s="4" customFormat="1">
      <c r="A91" s="42" t="s">
        <v>27</v>
      </c>
      <c r="B91" s="5">
        <v>2040</v>
      </c>
      <c r="C91" s="108" t="str">
        <f>'ІІ. Розр. з бюджетом'!C15</f>
        <v>(    )</v>
      </c>
      <c r="D91" s="108" t="str">
        <f>'ІІ. Розр. з бюджетом'!D15</f>
        <v>(    )</v>
      </c>
      <c r="E91" s="108" t="str">
        <f>'ІІ. Розр. з бюджетом'!E15</f>
        <v>(    )</v>
      </c>
      <c r="F91" s="108" t="str">
        <f>'ІІ. Розр. з бюджетом'!F15</f>
        <v>(    )</v>
      </c>
      <c r="G91" s="101" t="e">
        <f t="shared" si="3"/>
        <v>#VALUE!</v>
      </c>
      <c r="H91" s="157" t="e">
        <f t="shared" si="4"/>
        <v>#VALUE!</v>
      </c>
    </row>
    <row r="92" spans="1:8" s="4" customFormat="1">
      <c r="A92" s="42" t="s">
        <v>251</v>
      </c>
      <c r="B92" s="5">
        <v>2050</v>
      </c>
      <c r="C92" s="108" t="str">
        <f>'ІІ. Розр. з бюджетом'!C16</f>
        <v>(    )</v>
      </c>
      <c r="D92" s="108" t="str">
        <f>'ІІ. Розр. з бюджетом'!D16</f>
        <v>(    )</v>
      </c>
      <c r="E92" s="108" t="str">
        <f>'ІІ. Розр. з бюджетом'!E16</f>
        <v>(    )</v>
      </c>
      <c r="F92" s="108" t="str">
        <f>'ІІ. Розр. з бюджетом'!F16</f>
        <v>(    )</v>
      </c>
      <c r="G92" s="101" t="e">
        <f t="shared" si="3"/>
        <v>#VALUE!</v>
      </c>
      <c r="H92" s="157" t="e">
        <f t="shared" si="4"/>
        <v>#VALUE!</v>
      </c>
    </row>
    <row r="93" spans="1:8" s="4" customFormat="1">
      <c r="A93" s="42" t="s">
        <v>252</v>
      </c>
      <c r="B93" s="5">
        <v>2060</v>
      </c>
      <c r="C93" s="108" t="str">
        <f>'ІІ. Розр. з бюджетом'!C17</f>
        <v>(    )</v>
      </c>
      <c r="D93" s="108" t="str">
        <f>'ІІ. Розр. з бюджетом'!D17</f>
        <v>(    )</v>
      </c>
      <c r="E93" s="108" t="str">
        <f>'ІІ. Розр. з бюджетом'!E17</f>
        <v>(    )</v>
      </c>
      <c r="F93" s="108" t="str">
        <f>'ІІ. Розр. з бюджетом'!F17</f>
        <v>(    )</v>
      </c>
      <c r="G93" s="101" t="e">
        <f t="shared" si="3"/>
        <v>#VALUE!</v>
      </c>
      <c r="H93" s="157" t="e">
        <f t="shared" si="4"/>
        <v>#VALUE!</v>
      </c>
    </row>
    <row r="94" spans="1:8" s="4" customFormat="1" ht="41.45" customHeight="1">
      <c r="A94" s="42" t="s">
        <v>56</v>
      </c>
      <c r="B94" s="5">
        <v>2070</v>
      </c>
      <c r="C94" s="114">
        <f>SUM(C84,C85,C89,C90,C91,C92,C93)+C67</f>
        <v>0.6999999999998181</v>
      </c>
      <c r="D94" s="114">
        <f>SUM(D84,D85,D89,D90,D91,D92,D93)+D67</f>
        <v>6.7999999999999545</v>
      </c>
      <c r="E94" s="114">
        <f>SUM(E84,E85,E89,E90,E91,E92,E93)+E67</f>
        <v>2.5000000000007283</v>
      </c>
      <c r="F94" s="114">
        <v>19.3</v>
      </c>
      <c r="G94" s="101">
        <f t="shared" si="3"/>
        <v>16.799999999999272</v>
      </c>
      <c r="H94" s="157">
        <f>F94/E94*100%</f>
        <v>7.7199999999977509</v>
      </c>
    </row>
    <row r="95" spans="1:8" s="4" customFormat="1" ht="21.75" customHeight="1">
      <c r="A95" s="260" t="s">
        <v>379</v>
      </c>
      <c r="B95" s="261"/>
      <c r="C95" s="261"/>
      <c r="D95" s="261"/>
      <c r="E95" s="261"/>
      <c r="F95" s="261"/>
      <c r="G95" s="261"/>
      <c r="H95" s="262"/>
    </row>
    <row r="96" spans="1:8" s="4" customFormat="1" ht="41.45" customHeight="1">
      <c r="A96" s="64" t="s">
        <v>371</v>
      </c>
      <c r="B96" s="5">
        <v>2110</v>
      </c>
      <c r="C96" s="110">
        <f>'ІІ. Розр. з бюджетом'!C20</f>
        <v>0</v>
      </c>
      <c r="D96" s="110">
        <f>'ІІ. Розр. з бюджетом'!D20</f>
        <v>0</v>
      </c>
      <c r="E96" s="110">
        <f>'ІІ. Розр. з бюджетом'!E20</f>
        <v>0</v>
      </c>
      <c r="F96" s="110">
        <f>'ІІ. Розр. з бюджетом'!F20</f>
        <v>0</v>
      </c>
      <c r="G96" s="110">
        <f t="shared" ref="G96:G107" si="5">F96-E96</f>
        <v>0</v>
      </c>
      <c r="H96" s="158" t="e">
        <f t="shared" si="4"/>
        <v>#DIV/0!</v>
      </c>
    </row>
    <row r="97" spans="1:8" s="4" customFormat="1">
      <c r="A97" s="7" t="s">
        <v>275</v>
      </c>
      <c r="B97" s="5">
        <v>2111</v>
      </c>
      <c r="C97" s="101"/>
      <c r="D97" s="101">
        <f>'ІІ. Розр. з бюджетом'!D21</f>
        <v>0</v>
      </c>
      <c r="E97" s="110">
        <f>'ІІ. Розр. з бюджетом'!E21</f>
        <v>0</v>
      </c>
      <c r="F97" s="101">
        <f>'ІІ. Розр. з бюджетом'!F21</f>
        <v>0</v>
      </c>
      <c r="G97" s="101">
        <f t="shared" si="5"/>
        <v>0</v>
      </c>
      <c r="H97" s="157" t="e">
        <f t="shared" si="4"/>
        <v>#DIV/0!</v>
      </c>
    </row>
    <row r="98" spans="1:8" s="4" customFormat="1" ht="37.5">
      <c r="A98" s="7" t="s">
        <v>372</v>
      </c>
      <c r="B98" s="5">
        <v>2112</v>
      </c>
      <c r="C98" s="101">
        <f>'ІІ. Розр. з бюджетом'!C22</f>
        <v>0</v>
      </c>
      <c r="D98" s="101">
        <f>'ІІ. Розр. з бюджетом'!D22</f>
        <v>0</v>
      </c>
      <c r="E98" s="101">
        <f>'ІІ. Розр. з бюджетом'!E22</f>
        <v>0</v>
      </c>
      <c r="F98" s="101">
        <f>'ІІ. Розр. з бюджетом'!F22</f>
        <v>0</v>
      </c>
      <c r="G98" s="101">
        <f t="shared" si="5"/>
        <v>0</v>
      </c>
      <c r="H98" s="157" t="e">
        <f t="shared" si="4"/>
        <v>#DIV/0!</v>
      </c>
    </row>
    <row r="99" spans="1:8" s="4" customFormat="1" ht="19.7" customHeight="1">
      <c r="A99" s="42" t="s">
        <v>373</v>
      </c>
      <c r="B99" s="6">
        <v>2113</v>
      </c>
      <c r="C99" s="101" t="str">
        <f>'ІІ. Розр. з бюджетом'!C23</f>
        <v>(    )</v>
      </c>
      <c r="D99" s="101" t="str">
        <f>'ІІ. Розр. з бюджетом'!D23</f>
        <v>(    )</v>
      </c>
      <c r="E99" s="101" t="str">
        <f>'ІІ. Розр. з бюджетом'!E23</f>
        <v>(    )</v>
      </c>
      <c r="F99" s="101" t="str">
        <f>'ІІ. Розр. з бюджетом'!F23</f>
        <v>(    )</v>
      </c>
      <c r="G99" s="101" t="e">
        <f t="shared" si="5"/>
        <v>#VALUE!</v>
      </c>
      <c r="H99" s="157" t="e">
        <f t="shared" si="4"/>
        <v>#VALUE!</v>
      </c>
    </row>
    <row r="100" spans="1:8" s="4" customFormat="1">
      <c r="A100" s="42" t="s">
        <v>78</v>
      </c>
      <c r="B100" s="6">
        <v>2114</v>
      </c>
      <c r="C100" s="101">
        <f>'ІІ. Розр. з бюджетом'!C24</f>
        <v>0</v>
      </c>
      <c r="D100" s="101">
        <f>'ІІ. Розр. з бюджетом'!D24</f>
        <v>0</v>
      </c>
      <c r="E100" s="101">
        <f>'ІІ. Розр. з бюджетом'!E24</f>
        <v>0</v>
      </c>
      <c r="F100" s="101">
        <f>'ІІ. Розр. з бюджетом'!F24</f>
        <v>0</v>
      </c>
      <c r="G100" s="101"/>
      <c r="H100" s="157" t="e">
        <f t="shared" si="4"/>
        <v>#DIV/0!</v>
      </c>
    </row>
    <row r="101" spans="1:8" s="4" customFormat="1" ht="37.5">
      <c r="A101" s="42" t="s">
        <v>374</v>
      </c>
      <c r="B101" s="6">
        <v>2115</v>
      </c>
      <c r="C101" s="101">
        <f>'ІІ. Розр. з бюджетом'!C25</f>
        <v>0</v>
      </c>
      <c r="D101" s="101">
        <f>'ІІ. Розр. з бюджетом'!D25</f>
        <v>0</v>
      </c>
      <c r="E101" s="101">
        <f>'ІІ. Розр. з бюджетом'!E25</f>
        <v>0</v>
      </c>
      <c r="F101" s="101">
        <f>'ІІ. Розр. з бюджетом'!F25</f>
        <v>0</v>
      </c>
      <c r="G101" s="101"/>
      <c r="H101" s="157" t="e">
        <f t="shared" si="4"/>
        <v>#DIV/0!</v>
      </c>
    </row>
    <row r="102" spans="1:8" s="4" customFormat="1">
      <c r="A102" s="42" t="s">
        <v>93</v>
      </c>
      <c r="B102" s="6">
        <v>2116</v>
      </c>
      <c r="C102" s="101">
        <f>'ІІ. Розр. з бюджетом'!C26</f>
        <v>0</v>
      </c>
      <c r="D102" s="101">
        <f>'ІІ. Розр. з бюджетом'!D26</f>
        <v>0</v>
      </c>
      <c r="E102" s="101">
        <f>'ІІ. Розр. з бюджетом'!E26</f>
        <v>0</v>
      </c>
      <c r="F102" s="101">
        <f>'ІІ. Розр. з бюджетом'!F26</f>
        <v>0</v>
      </c>
      <c r="G102" s="101"/>
      <c r="H102" s="157" t="e">
        <f t="shared" si="4"/>
        <v>#DIV/0!</v>
      </c>
    </row>
    <row r="103" spans="1:8" s="4" customFormat="1">
      <c r="A103" s="42" t="s">
        <v>396</v>
      </c>
      <c r="B103" s="6">
        <v>2117</v>
      </c>
      <c r="C103" s="101">
        <f>'ІІ. Розр. з бюджетом'!C27</f>
        <v>0</v>
      </c>
      <c r="D103" s="101">
        <f>'ІІ. Розр. з бюджетом'!D27</f>
        <v>0</v>
      </c>
      <c r="E103" s="101">
        <f>'ІІ. Розр. з бюджетом'!E27</f>
        <v>0</v>
      </c>
      <c r="F103" s="101">
        <f>'ІІ. Розр. з бюджетом'!F27</f>
        <v>0</v>
      </c>
      <c r="G103" s="101"/>
      <c r="H103" s="157" t="e">
        <f t="shared" si="4"/>
        <v>#DIV/0!</v>
      </c>
    </row>
    <row r="104" spans="1:8" s="4" customFormat="1" ht="21.75" customHeight="1">
      <c r="A104" s="64" t="s">
        <v>375</v>
      </c>
      <c r="B104" s="47">
        <v>2120</v>
      </c>
      <c r="C104" s="129">
        <f>'ІІ. Розр. з бюджетом'!C30</f>
        <v>0</v>
      </c>
      <c r="D104" s="129">
        <f>'ІІ. Розр. з бюджетом'!D30</f>
        <v>0</v>
      </c>
      <c r="E104" s="129">
        <f>'ІІ. Розр. з бюджетом'!E30</f>
        <v>0</v>
      </c>
      <c r="F104" s="129">
        <f>'ІІ. Розр. з бюджетом'!F30</f>
        <v>0</v>
      </c>
      <c r="G104" s="110">
        <f t="shared" si="5"/>
        <v>0</v>
      </c>
      <c r="H104" s="158" t="e">
        <f t="shared" si="4"/>
        <v>#DIV/0!</v>
      </c>
    </row>
    <row r="105" spans="1:8" s="4" customFormat="1" ht="37.5">
      <c r="A105" s="64" t="s">
        <v>376</v>
      </c>
      <c r="B105" s="47">
        <v>2130</v>
      </c>
      <c r="C105" s="129">
        <f>'ІІ. Розр. з бюджетом'!C35</f>
        <v>0</v>
      </c>
      <c r="D105" s="129">
        <f>'ІІ. Розр. з бюджетом'!D35</f>
        <v>0</v>
      </c>
      <c r="E105" s="129">
        <f>'ІІ. Розр. з бюджетом'!E35</f>
        <v>0</v>
      </c>
      <c r="F105" s="129">
        <f>'ІІ. Розр. з бюджетом'!F35</f>
        <v>0</v>
      </c>
      <c r="G105" s="110">
        <f t="shared" si="5"/>
        <v>0</v>
      </c>
      <c r="H105" s="158" t="e">
        <f t="shared" si="4"/>
        <v>#DIV/0!</v>
      </c>
    </row>
    <row r="106" spans="1:8" s="4" customFormat="1" ht="60.75" customHeight="1">
      <c r="A106" s="79" t="s">
        <v>397</v>
      </c>
      <c r="B106" s="6">
        <v>2131</v>
      </c>
      <c r="C106" s="108">
        <f>'ІІ. Розр. з бюджетом'!C36</f>
        <v>0</v>
      </c>
      <c r="D106" s="108">
        <f>'ІІ. Розр. з бюджетом'!D36</f>
        <v>0</v>
      </c>
      <c r="E106" s="108">
        <f>'ІІ. Розр. з бюджетом'!E36</f>
        <v>0</v>
      </c>
      <c r="F106" s="108">
        <f>'ІІ. Розр. з бюджетом'!F36</f>
        <v>0</v>
      </c>
      <c r="G106" s="101">
        <f t="shared" si="5"/>
        <v>0</v>
      </c>
      <c r="H106" s="157" t="e">
        <f t="shared" si="4"/>
        <v>#DIV/0!</v>
      </c>
    </row>
    <row r="107" spans="1:8" s="4" customFormat="1" ht="19.7" customHeight="1">
      <c r="A107" s="79" t="s">
        <v>377</v>
      </c>
      <c r="B107" s="6">
        <v>2133</v>
      </c>
      <c r="C107" s="108">
        <f>'ІІ. Розр. з бюджетом'!C38</f>
        <v>0</v>
      </c>
      <c r="D107" s="108">
        <f>'ІІ. Розр. з бюджетом'!D38</f>
        <v>0</v>
      </c>
      <c r="E107" s="108">
        <f>'ІІ. Розр. з бюджетом'!E38</f>
        <v>0</v>
      </c>
      <c r="F107" s="108">
        <f>'ІІ. Розр. з бюджетом'!F38</f>
        <v>0</v>
      </c>
      <c r="G107" s="101">
        <f t="shared" si="5"/>
        <v>0</v>
      </c>
      <c r="H107" s="157" t="e">
        <f t="shared" si="4"/>
        <v>#DIV/0!</v>
      </c>
    </row>
    <row r="108" spans="1:8" s="4" customFormat="1" ht="22.7" customHeight="1" thickBot="1">
      <c r="A108" s="78" t="s">
        <v>378</v>
      </c>
      <c r="B108" s="6">
        <v>2200</v>
      </c>
      <c r="C108" s="129">
        <f>'ІІ. Розр. з бюджетом'!C43</f>
        <v>0</v>
      </c>
      <c r="D108" s="129">
        <f>'ІІ. Розр. з бюджетом'!D43</f>
        <v>0</v>
      </c>
      <c r="E108" s="129">
        <f>'ІІ. Розр. з бюджетом'!E43</f>
        <v>0</v>
      </c>
      <c r="F108" s="129">
        <f>'ІІ. Розр. з бюджетом'!F43</f>
        <v>0</v>
      </c>
      <c r="G108" s="110"/>
      <c r="H108" s="158" t="e">
        <f t="shared" si="4"/>
        <v>#DIV/0!</v>
      </c>
    </row>
    <row r="109" spans="1:8" s="4" customFormat="1" ht="19.5" thickBot="1">
      <c r="A109" s="269" t="s">
        <v>309</v>
      </c>
      <c r="B109" s="270"/>
      <c r="C109" s="270"/>
      <c r="D109" s="270"/>
      <c r="E109" s="270"/>
      <c r="F109" s="270"/>
      <c r="G109" s="270"/>
      <c r="H109" s="271"/>
    </row>
    <row r="110" spans="1:8" s="4" customFormat="1" ht="20.100000000000001" customHeight="1">
      <c r="A110" s="116" t="s">
        <v>306</v>
      </c>
      <c r="B110" s="8">
        <v>3405</v>
      </c>
      <c r="C110" s="129">
        <f>'ІІІ. Рух грош. коштів'!C69</f>
        <v>0</v>
      </c>
      <c r="D110" s="129">
        <f>'ІІІ. Рух грош. коштів'!D69</f>
        <v>0</v>
      </c>
      <c r="E110" s="129">
        <f>'ІІІ. Рух грош. коштів'!E69</f>
        <v>0</v>
      </c>
      <c r="F110" s="129">
        <f>'ІІІ. Рух грош. коштів'!F69</f>
        <v>0</v>
      </c>
      <c r="G110" s="110">
        <f t="shared" ref="G110:G116" si="6">F110-E110</f>
        <v>0</v>
      </c>
      <c r="H110" s="158" t="e">
        <f t="shared" si="4"/>
        <v>#DIV/0!</v>
      </c>
    </row>
    <row r="111" spans="1:8" s="4" customFormat="1" ht="20.100000000000001" customHeight="1">
      <c r="A111" s="79" t="s">
        <v>368</v>
      </c>
      <c r="B111" s="135">
        <v>3030</v>
      </c>
      <c r="C111" s="108">
        <f>'ІІІ. Рух грош. коштів'!C11</f>
        <v>9666.7999999999993</v>
      </c>
      <c r="D111" s="184">
        <f>'ІІІ. Рух грош. коштів'!D11</f>
        <v>9542.6</v>
      </c>
      <c r="E111" s="108">
        <f>'ІІІ. Рух грош. коштів'!E11</f>
        <v>13260</v>
      </c>
      <c r="F111" s="108">
        <f>'ІІІ. Рух грош. коштів'!F11</f>
        <v>9542.6</v>
      </c>
      <c r="G111" s="110"/>
      <c r="H111" s="157">
        <f t="shared" si="4"/>
        <v>71.965309200603329</v>
      </c>
    </row>
    <row r="112" spans="1:8" s="4" customFormat="1">
      <c r="A112" s="79" t="s">
        <v>299</v>
      </c>
      <c r="B112" s="135">
        <v>3195</v>
      </c>
      <c r="C112" s="108">
        <f>'ІІІ. Рух грош. коштів'!C12</f>
        <v>0</v>
      </c>
      <c r="D112" s="108">
        <f>'ІІІ. Рух грош. коштів'!D12</f>
        <v>0</v>
      </c>
      <c r="E112" s="108">
        <f>'ІІІ. Рух грош. коштів'!E12</f>
        <v>0</v>
      </c>
      <c r="F112" s="108">
        <f>'ІІІ. Рух грош. коштів'!F12</f>
        <v>0</v>
      </c>
      <c r="G112" s="101">
        <f t="shared" si="6"/>
        <v>0</v>
      </c>
      <c r="H112" s="157" t="e">
        <f>F112/E112*100%</f>
        <v>#DIV/0!</v>
      </c>
    </row>
    <row r="113" spans="1:8">
      <c r="A113" s="79" t="s">
        <v>126</v>
      </c>
      <c r="B113" s="135">
        <v>3295</v>
      </c>
      <c r="C113" s="108">
        <f>'ІІІ. Рух грош. коштів'!C50</f>
        <v>0</v>
      </c>
      <c r="D113" s="108">
        <f>'ІІІ. Рух грош. коштів'!D50</f>
        <v>0</v>
      </c>
      <c r="E113" s="108">
        <f>'ІІІ. Рух грош. коштів'!E50</f>
        <v>0</v>
      </c>
      <c r="F113" s="108">
        <f>'ІІІ. Рух грош. коштів'!F50</f>
        <v>0</v>
      </c>
      <c r="G113" s="101">
        <f t="shared" si="6"/>
        <v>0</v>
      </c>
      <c r="H113" s="157" t="e">
        <f t="shared" si="4"/>
        <v>#DIV/0!</v>
      </c>
    </row>
    <row r="114" spans="1:8" s="4" customFormat="1">
      <c r="A114" s="79" t="s">
        <v>308</v>
      </c>
      <c r="B114" s="8">
        <v>3395</v>
      </c>
      <c r="C114" s="108">
        <f>'ІІІ. Рух грош. коштів'!C67</f>
        <v>0</v>
      </c>
      <c r="D114" s="108">
        <f>'ІІІ. Рух грош. коштів'!D67</f>
        <v>0</v>
      </c>
      <c r="E114" s="108" t="s">
        <v>455</v>
      </c>
      <c r="F114" s="108">
        <f>'ІІІ. Рух грош. коштів'!F67</f>
        <v>0</v>
      </c>
      <c r="G114" s="101" t="e">
        <f t="shared" si="6"/>
        <v>#VALUE!</v>
      </c>
      <c r="H114" s="157" t="e">
        <f t="shared" si="4"/>
        <v>#VALUE!</v>
      </c>
    </row>
    <row r="115" spans="1:8" s="4" customFormat="1">
      <c r="A115" s="79" t="s">
        <v>129</v>
      </c>
      <c r="B115" s="8">
        <v>3410</v>
      </c>
      <c r="C115" s="108">
        <f>'ІІІ. Рух грош. коштів'!C70</f>
        <v>0</v>
      </c>
      <c r="D115" s="108">
        <f>'ІІІ. Рух грош. коштів'!D70</f>
        <v>0</v>
      </c>
      <c r="E115" s="108">
        <f>'ІІІ. Рух грош. коштів'!E70</f>
        <v>0</v>
      </c>
      <c r="F115" s="108">
        <f>'ІІІ. Рух грош. коштів'!F70</f>
        <v>0</v>
      </c>
      <c r="G115" s="101">
        <f t="shared" si="6"/>
        <v>0</v>
      </c>
      <c r="H115" s="157" t="e">
        <f t="shared" si="4"/>
        <v>#DIV/0!</v>
      </c>
    </row>
    <row r="116" spans="1:8" s="4" customFormat="1" ht="19.5" thickBot="1">
      <c r="A116" s="117" t="s">
        <v>307</v>
      </c>
      <c r="B116" s="8">
        <v>3415</v>
      </c>
      <c r="C116" s="196"/>
      <c r="D116" s="197"/>
      <c r="E116" s="192"/>
      <c r="F116" s="185"/>
      <c r="G116" s="110">
        <f t="shared" si="6"/>
        <v>0</v>
      </c>
      <c r="H116" s="158" t="e">
        <f>F116/E116*100%</f>
        <v>#DIV/0!</v>
      </c>
    </row>
    <row r="117" spans="1:8" s="4" customFormat="1" ht="19.5" thickBot="1">
      <c r="A117" s="283" t="s">
        <v>310</v>
      </c>
      <c r="B117" s="284"/>
      <c r="C117" s="284"/>
      <c r="D117" s="284"/>
      <c r="E117" s="284"/>
      <c r="F117" s="284"/>
      <c r="G117" s="284"/>
      <c r="H117" s="285"/>
    </row>
    <row r="118" spans="1:8" s="4" customFormat="1" ht="20.100000000000001" customHeight="1">
      <c r="A118" s="116" t="s">
        <v>253</v>
      </c>
      <c r="B118" s="118">
        <v>4000</v>
      </c>
      <c r="C118" s="119">
        <f>SUM(C119:C124)</f>
        <v>0</v>
      </c>
      <c r="D118" s="119">
        <f>SUM(D119:D124)</f>
        <v>54950</v>
      </c>
      <c r="E118" s="119">
        <f>SUM(E119:E124)</f>
        <v>54950</v>
      </c>
      <c r="F118" s="119">
        <f>SUM(F119:F124)</f>
        <v>54950</v>
      </c>
      <c r="G118" s="110">
        <f t="shared" ref="G118:G124" si="7">F118-E118</f>
        <v>0</v>
      </c>
      <c r="H118" s="158">
        <f t="shared" si="4"/>
        <v>100</v>
      </c>
    </row>
    <row r="119" spans="1:8" s="4" customFormat="1" ht="20.100000000000001" customHeight="1">
      <c r="A119" s="7" t="s">
        <v>1</v>
      </c>
      <c r="B119" s="5" t="s">
        <v>157</v>
      </c>
      <c r="C119" s="108">
        <f>'IV. Кап. інвестиції'!C7</f>
        <v>0</v>
      </c>
      <c r="D119" s="108">
        <f>'IV. Кап. інвестиції'!D7</f>
        <v>0</v>
      </c>
      <c r="E119" s="108">
        <f>'IV. Кап. інвестиції'!E7</f>
        <v>0</v>
      </c>
      <c r="F119" s="108">
        <f>'IV. Кап. інвестиції'!F7</f>
        <v>0</v>
      </c>
      <c r="G119" s="101">
        <f t="shared" si="7"/>
        <v>0</v>
      </c>
      <c r="H119" s="157" t="e">
        <f t="shared" si="4"/>
        <v>#DIV/0!</v>
      </c>
    </row>
    <row r="120" spans="1:8" s="4" customFormat="1" ht="20.100000000000001" customHeight="1">
      <c r="A120" s="7" t="s">
        <v>2</v>
      </c>
      <c r="B120" s="8">
        <v>4020</v>
      </c>
      <c r="C120" s="108">
        <f>SUM('IV. Кап. інвестиції'!C8)</f>
        <v>0</v>
      </c>
      <c r="D120" s="108">
        <f>SUM('6.2. Інша інфо_2'!Q48)</f>
        <v>54950</v>
      </c>
      <c r="E120" s="108">
        <f>SUM(D120)</f>
        <v>54950</v>
      </c>
      <c r="F120" s="108">
        <f>SUM(D120)</f>
        <v>54950</v>
      </c>
      <c r="G120" s="101">
        <f t="shared" si="7"/>
        <v>0</v>
      </c>
      <c r="H120" s="157">
        <f t="shared" si="4"/>
        <v>100</v>
      </c>
    </row>
    <row r="121" spans="1:8" s="4" customFormat="1" ht="20.100000000000001" customHeight="1">
      <c r="A121" s="7" t="s">
        <v>30</v>
      </c>
      <c r="B121" s="5">
        <v>4030</v>
      </c>
      <c r="C121" s="108">
        <f>'IV. Кап. інвестиції'!C9</f>
        <v>0</v>
      </c>
      <c r="D121" s="108">
        <f>'IV. Кап. інвестиції'!D9</f>
        <v>0</v>
      </c>
      <c r="E121" s="108">
        <f>'IV. Кап. інвестиції'!E9</f>
        <v>0</v>
      </c>
      <c r="F121" s="108">
        <f>'IV. Кап. інвестиції'!F9</f>
        <v>0</v>
      </c>
      <c r="G121" s="101">
        <f t="shared" si="7"/>
        <v>0</v>
      </c>
      <c r="H121" s="157" t="e">
        <f t="shared" si="4"/>
        <v>#DIV/0!</v>
      </c>
    </row>
    <row r="122" spans="1:8" s="4" customFormat="1">
      <c r="A122" s="7" t="s">
        <v>3</v>
      </c>
      <c r="B122" s="8">
        <v>4040</v>
      </c>
      <c r="C122" s="108">
        <f>'IV. Кап. інвестиції'!C10</f>
        <v>0</v>
      </c>
      <c r="D122" s="108">
        <f>'IV. Кап. інвестиції'!D10</f>
        <v>0</v>
      </c>
      <c r="E122" s="108">
        <f>'IV. Кап. інвестиції'!E10</f>
        <v>0</v>
      </c>
      <c r="F122" s="108">
        <f>'IV. Кап. інвестиції'!F10</f>
        <v>0</v>
      </c>
      <c r="G122" s="101">
        <f t="shared" si="7"/>
        <v>0</v>
      </c>
      <c r="H122" s="157" t="e">
        <f t="shared" si="4"/>
        <v>#DIV/0!</v>
      </c>
    </row>
    <row r="123" spans="1:8" s="4" customFormat="1" ht="37.5">
      <c r="A123" s="7" t="s">
        <v>64</v>
      </c>
      <c r="B123" s="5">
        <v>4050</v>
      </c>
      <c r="C123" s="108">
        <f>'IV. Кап. інвестиції'!C11</f>
        <v>0</v>
      </c>
      <c r="D123" s="108">
        <f>'IV. Кап. інвестиції'!D11</f>
        <v>0</v>
      </c>
      <c r="E123" s="108">
        <f>'IV. Кап. інвестиції'!E11</f>
        <v>0</v>
      </c>
      <c r="F123" s="108">
        <f>'IV. Кап. інвестиції'!F11</f>
        <v>0</v>
      </c>
      <c r="G123" s="101"/>
      <c r="H123" s="157" t="e">
        <f t="shared" si="4"/>
        <v>#DIV/0!</v>
      </c>
    </row>
    <row r="124" spans="1:8" s="4" customFormat="1">
      <c r="A124" s="7" t="s">
        <v>264</v>
      </c>
      <c r="B124" s="5">
        <v>4060</v>
      </c>
      <c r="C124" s="108">
        <f>'IV. Кап. інвестиції'!C12</f>
        <v>0</v>
      </c>
      <c r="D124" s="108">
        <f>'IV. Кап. інвестиції'!D12</f>
        <v>0</v>
      </c>
      <c r="E124" s="108">
        <f>'IV. Кап. інвестиції'!E12</f>
        <v>0</v>
      </c>
      <c r="F124" s="108">
        <f>'IV. Кап. інвестиції'!F12</f>
        <v>0</v>
      </c>
      <c r="G124" s="101">
        <f t="shared" si="7"/>
        <v>0</v>
      </c>
      <c r="H124" s="157" t="e">
        <f t="shared" si="4"/>
        <v>#DIV/0!</v>
      </c>
    </row>
    <row r="125" spans="1:8" s="4" customFormat="1" ht="20.100000000000001" customHeight="1">
      <c r="A125" s="78" t="s">
        <v>254</v>
      </c>
      <c r="B125" s="118">
        <v>4000</v>
      </c>
      <c r="C125" s="109">
        <f>SUM(C126:C129)</f>
        <v>0</v>
      </c>
      <c r="D125" s="109">
        <f>SUM(D126:D129)</f>
        <v>54950</v>
      </c>
      <c r="E125" s="109">
        <f>SUM(E126:E129)</f>
        <v>54950</v>
      </c>
      <c r="F125" s="109">
        <f>SUM(F126:F129)</f>
        <v>54950</v>
      </c>
      <c r="G125" s="110">
        <f>F125-E125</f>
        <v>0</v>
      </c>
      <c r="H125" s="158">
        <f t="shared" si="4"/>
        <v>100</v>
      </c>
    </row>
    <row r="126" spans="1:8" s="4" customFormat="1" ht="20.100000000000001" customHeight="1">
      <c r="A126" s="42" t="s">
        <v>398</v>
      </c>
      <c r="B126" s="120" t="s">
        <v>255</v>
      </c>
      <c r="C126" s="176"/>
      <c r="D126" s="176"/>
      <c r="E126" s="108">
        <f>'6.2. Інша інфо_2'!M48</f>
        <v>0</v>
      </c>
      <c r="F126" s="108">
        <f>'6.2. Інша інфо_2'!N48</f>
        <v>0</v>
      </c>
      <c r="G126" s="101">
        <f>F126-E126</f>
        <v>0</v>
      </c>
      <c r="H126" s="157" t="e">
        <f t="shared" si="4"/>
        <v>#DIV/0!</v>
      </c>
    </row>
    <row r="127" spans="1:8" s="4" customFormat="1" ht="20.100000000000001" customHeight="1">
      <c r="A127" s="42" t="s">
        <v>399</v>
      </c>
      <c r="B127" s="120" t="s">
        <v>256</v>
      </c>
      <c r="C127" s="176">
        <f>SUM('IV. Кап. інвестиції'!C8)</f>
        <v>0</v>
      </c>
      <c r="D127" s="176">
        <f>SUM('6.2. Інша інфо_2'!Q48)</f>
        <v>54950</v>
      </c>
      <c r="E127" s="108">
        <f>SUM(D127)</f>
        <v>54950</v>
      </c>
      <c r="F127" s="108">
        <f>SUM(D127)</f>
        <v>54950</v>
      </c>
      <c r="G127" s="101">
        <f>F127-E127</f>
        <v>0</v>
      </c>
      <c r="H127" s="157">
        <f t="shared" si="4"/>
        <v>100</v>
      </c>
    </row>
    <row r="128" spans="1:8" s="4" customFormat="1" ht="20.100000000000001" customHeight="1">
      <c r="A128" s="42" t="s">
        <v>210</v>
      </c>
      <c r="B128" s="120" t="s">
        <v>257</v>
      </c>
      <c r="C128" s="176"/>
      <c r="D128" s="176"/>
      <c r="E128" s="108">
        <f>'6.2. Інша інфо_2'!U48</f>
        <v>0</v>
      </c>
      <c r="F128" s="108">
        <f>'6.2. Інша інфо_2'!V48</f>
        <v>0</v>
      </c>
      <c r="G128" s="101">
        <f>F128-E128</f>
        <v>0</v>
      </c>
      <c r="H128" s="157" t="e">
        <f t="shared" si="4"/>
        <v>#DIV/0!</v>
      </c>
    </row>
    <row r="129" spans="1:8" s="4" customFormat="1" ht="20.100000000000001" customHeight="1" thickBot="1">
      <c r="A129" s="139" t="s">
        <v>400</v>
      </c>
      <c r="B129" s="140" t="s">
        <v>258</v>
      </c>
      <c r="C129" s="177"/>
      <c r="D129" s="177"/>
      <c r="E129" s="115">
        <f>'6.2. Інша інфо_2'!Y48</f>
        <v>0</v>
      </c>
      <c r="F129" s="115">
        <f>'6.2. Інша інфо_2'!Z48</f>
        <v>0</v>
      </c>
      <c r="G129" s="115">
        <f>F129-E129</f>
        <v>0</v>
      </c>
      <c r="H129" s="173" t="e">
        <f t="shared" si="4"/>
        <v>#DIV/0!</v>
      </c>
    </row>
    <row r="130" spans="1:8" s="4" customFormat="1" ht="19.5" thickBot="1">
      <c r="A130" s="278" t="s">
        <v>153</v>
      </c>
      <c r="B130" s="279"/>
      <c r="C130" s="279"/>
      <c r="D130" s="279"/>
      <c r="E130" s="279"/>
      <c r="F130" s="279"/>
      <c r="G130" s="279"/>
      <c r="H130" s="280"/>
    </row>
    <row r="131" spans="1:8" s="4" customFormat="1">
      <c r="A131" s="121" t="s">
        <v>341</v>
      </c>
      <c r="B131" s="120">
        <v>5040</v>
      </c>
      <c r="C131" s="164">
        <f>(C67/C34)*100</f>
        <v>5.3435114503802907</v>
      </c>
      <c r="D131" s="164">
        <f>(D67/D34)*100</f>
        <v>25.468164794007318</v>
      </c>
      <c r="E131" s="164">
        <f>(E67/E34)*100</f>
        <v>16.666666666671524</v>
      </c>
      <c r="F131" s="164">
        <f>(F67/F34)*100</f>
        <v>25.468164794007318</v>
      </c>
      <c r="G131" s="112">
        <f>F131-E131</f>
        <v>8.801498127335794</v>
      </c>
      <c r="H131" s="157">
        <f>F131/E131*100%</f>
        <v>1.5280898876399938</v>
      </c>
    </row>
    <row r="132" spans="1:8" s="4" customFormat="1">
      <c r="A132" s="121" t="s">
        <v>342</v>
      </c>
      <c r="B132" s="120">
        <v>5020</v>
      </c>
      <c r="C132" s="164" t="e">
        <f>(C67/C143)*100</f>
        <v>#DIV/0!</v>
      </c>
      <c r="D132" s="164" t="e">
        <f>(D67/D143)*100</f>
        <v>#DIV/0!</v>
      </c>
      <c r="E132" s="164" t="e">
        <f>(E67/E143)*100</f>
        <v>#DIV/0!</v>
      </c>
      <c r="F132" s="164" t="e">
        <f>(F67/F143)*100</f>
        <v>#VALUE!</v>
      </c>
      <c r="G132" s="112" t="e">
        <f>F132-E132</f>
        <v>#VALUE!</v>
      </c>
      <c r="H132" s="157" t="e">
        <f t="shared" si="4"/>
        <v>#VALUE!</v>
      </c>
    </row>
    <row r="133" spans="1:8" s="4" customFormat="1">
      <c r="A133" s="79" t="s">
        <v>343</v>
      </c>
      <c r="B133" s="5">
        <v>5030</v>
      </c>
      <c r="C133" s="112" t="e">
        <f>(C67/C149)*100</f>
        <v>#DIV/0!</v>
      </c>
      <c r="D133" s="112" t="e">
        <f>(D67/D149)*100</f>
        <v>#DIV/0!</v>
      </c>
      <c r="E133" s="112" t="e">
        <f>(E67/E149)*100</f>
        <v>#DIV/0!</v>
      </c>
      <c r="F133" s="112" t="e">
        <f>(F67/F149)*100</f>
        <v>#VALUE!</v>
      </c>
      <c r="G133" s="112" t="e">
        <f>F133-E133</f>
        <v>#VALUE!</v>
      </c>
      <c r="H133" s="157" t="e">
        <f t="shared" si="4"/>
        <v>#VALUE!</v>
      </c>
    </row>
    <row r="134" spans="1:8" s="4" customFormat="1">
      <c r="A134" s="122" t="s">
        <v>161</v>
      </c>
      <c r="B134" s="123">
        <v>5110</v>
      </c>
      <c r="C134" s="165" t="e">
        <f>C149/C146</f>
        <v>#DIV/0!</v>
      </c>
      <c r="D134" s="165" t="e">
        <f>D149/D146</f>
        <v>#DIV/0!</v>
      </c>
      <c r="E134" s="165" t="e">
        <f>E149/E146</f>
        <v>#DIV/0!</v>
      </c>
      <c r="F134" s="165" t="e">
        <f>F149/F146</f>
        <v>#VALUE!</v>
      </c>
      <c r="G134" s="112" t="e">
        <f>F134-E134</f>
        <v>#VALUE!</v>
      </c>
      <c r="H134" s="157" t="e">
        <f t="shared" si="4"/>
        <v>#VALUE!</v>
      </c>
    </row>
    <row r="135" spans="1:8" s="4" customFormat="1" ht="21.75" customHeight="1" thickBot="1">
      <c r="A135" s="174" t="s">
        <v>344</v>
      </c>
      <c r="B135" s="140">
        <v>5220</v>
      </c>
      <c r="C135" s="175">
        <f>C140/C139</f>
        <v>0.4187825022942796</v>
      </c>
      <c r="D135" s="175">
        <f>D140/D139</f>
        <v>0.5284279957458019</v>
      </c>
      <c r="E135" s="175">
        <f>E140/E139</f>
        <v>0.5284279957458019</v>
      </c>
      <c r="F135" s="175" t="e">
        <f>F140/F139</f>
        <v>#VALUE!</v>
      </c>
      <c r="G135" s="175" t="e">
        <f>F135-E135</f>
        <v>#VALUE!</v>
      </c>
      <c r="H135" s="173" t="e">
        <f t="shared" si="4"/>
        <v>#VALUE!</v>
      </c>
    </row>
    <row r="136" spans="1:8" s="4" customFormat="1" ht="19.5" thickBot="1">
      <c r="A136" s="269" t="s">
        <v>311</v>
      </c>
      <c r="B136" s="270"/>
      <c r="C136" s="270"/>
      <c r="D136" s="270"/>
      <c r="E136" s="270"/>
      <c r="F136" s="270"/>
      <c r="G136" s="270"/>
      <c r="H136" s="271"/>
    </row>
    <row r="137" spans="1:8" s="4" customFormat="1" ht="20.100000000000001" customHeight="1">
      <c r="A137" s="121" t="s">
        <v>334</v>
      </c>
      <c r="B137" s="120">
        <v>6000</v>
      </c>
      <c r="C137" s="176"/>
      <c r="D137" s="176"/>
      <c r="E137" s="176"/>
      <c r="F137" s="80" t="s">
        <v>393</v>
      </c>
      <c r="G137" s="101">
        <f>D137-C137</f>
        <v>0</v>
      </c>
      <c r="H137" s="157" t="e">
        <f>(D137/C137)*100</f>
        <v>#DIV/0!</v>
      </c>
    </row>
    <row r="138" spans="1:8" s="4" customFormat="1" ht="20.100000000000001" customHeight="1">
      <c r="A138" s="121" t="s">
        <v>335</v>
      </c>
      <c r="B138" s="120">
        <v>6001</v>
      </c>
      <c r="C138" s="193">
        <f>C139-C140</f>
        <v>9500</v>
      </c>
      <c r="D138" s="193">
        <f>D139-D140</f>
        <v>9666.0000000000018</v>
      </c>
      <c r="E138" s="193">
        <f>E139-E140</f>
        <v>9666.0000000000018</v>
      </c>
      <c r="F138" s="80" t="s">
        <v>393</v>
      </c>
      <c r="G138" s="101">
        <f t="shared" ref="G138:G149" si="8">D138-C138</f>
        <v>166.00000000000182</v>
      </c>
      <c r="H138" s="157">
        <f t="shared" ref="H138:H149" si="9">(D138/C138)*100</f>
        <v>101.74736842105266</v>
      </c>
    </row>
    <row r="139" spans="1:8" s="4" customFormat="1" ht="20.100000000000001" customHeight="1">
      <c r="A139" s="121" t="s">
        <v>336</v>
      </c>
      <c r="B139" s="120">
        <v>6002</v>
      </c>
      <c r="C139" s="176">
        <v>16345</v>
      </c>
      <c r="D139" s="194">
        <v>20497.400000000001</v>
      </c>
      <c r="E139" s="194">
        <f>D139</f>
        <v>20497.400000000001</v>
      </c>
      <c r="F139" s="80" t="s">
        <v>393</v>
      </c>
      <c r="G139" s="101">
        <f t="shared" si="8"/>
        <v>4152.4000000000015</v>
      </c>
      <c r="H139" s="157">
        <f t="shared" si="9"/>
        <v>125.40471092077088</v>
      </c>
    </row>
    <row r="140" spans="1:8" s="4" customFormat="1" ht="20.100000000000001" customHeight="1">
      <c r="A140" s="121" t="s">
        <v>337</v>
      </c>
      <c r="B140" s="120">
        <v>6003</v>
      </c>
      <c r="C140" s="176">
        <v>6845</v>
      </c>
      <c r="D140" s="194">
        <v>10831.4</v>
      </c>
      <c r="E140" s="194">
        <f>D140</f>
        <v>10831.4</v>
      </c>
      <c r="F140" s="80" t="s">
        <v>393</v>
      </c>
      <c r="G140" s="101">
        <f t="shared" si="8"/>
        <v>3986.3999999999996</v>
      </c>
      <c r="H140" s="157">
        <f t="shared" si="9"/>
        <v>158.2381300219138</v>
      </c>
    </row>
    <row r="141" spans="1:8" s="4" customFormat="1" ht="20.100000000000001" customHeight="1">
      <c r="A141" s="79" t="s">
        <v>338</v>
      </c>
      <c r="B141" s="5">
        <v>6010</v>
      </c>
      <c r="C141" s="176"/>
      <c r="D141" s="176"/>
      <c r="E141" s="176"/>
      <c r="F141" s="80" t="s">
        <v>393</v>
      </c>
      <c r="G141" s="101">
        <f t="shared" si="8"/>
        <v>0</v>
      </c>
      <c r="H141" s="157" t="e">
        <f t="shared" si="9"/>
        <v>#DIV/0!</v>
      </c>
    </row>
    <row r="142" spans="1:8" s="4" customFormat="1">
      <c r="A142" s="79" t="s">
        <v>339</v>
      </c>
      <c r="B142" s="5">
        <v>6011</v>
      </c>
      <c r="C142" s="176">
        <v>11</v>
      </c>
      <c r="D142" s="176">
        <v>29.2</v>
      </c>
      <c r="E142" s="176">
        <f>D142</f>
        <v>29.2</v>
      </c>
      <c r="F142" s="80" t="s">
        <v>393</v>
      </c>
      <c r="G142" s="101">
        <f t="shared" si="8"/>
        <v>18.2</v>
      </c>
      <c r="H142" s="157">
        <f t="shared" si="9"/>
        <v>265.45454545454544</v>
      </c>
    </row>
    <row r="143" spans="1:8" s="4" customFormat="1" ht="20.100000000000001" customHeight="1">
      <c r="A143" s="78" t="s">
        <v>192</v>
      </c>
      <c r="B143" s="5">
        <v>6020</v>
      </c>
      <c r="C143" s="178"/>
      <c r="D143" s="178"/>
      <c r="E143" s="178"/>
      <c r="F143" s="80" t="s">
        <v>393</v>
      </c>
      <c r="G143" s="110">
        <f t="shared" si="8"/>
        <v>0</v>
      </c>
      <c r="H143" s="158" t="e">
        <f t="shared" si="9"/>
        <v>#DIV/0!</v>
      </c>
    </row>
    <row r="144" spans="1:8" s="4" customFormat="1" ht="20.100000000000001" customHeight="1">
      <c r="A144" s="79" t="s">
        <v>130</v>
      </c>
      <c r="B144" s="5">
        <v>6030</v>
      </c>
      <c r="C144" s="176"/>
      <c r="D144" s="176"/>
      <c r="E144" s="176"/>
      <c r="F144" s="80" t="s">
        <v>393</v>
      </c>
      <c r="G144" s="101">
        <f t="shared" si="8"/>
        <v>0</v>
      </c>
      <c r="H144" s="157" t="e">
        <f t="shared" si="9"/>
        <v>#DIV/0!</v>
      </c>
    </row>
    <row r="145" spans="1:8" s="4" customFormat="1" ht="20.100000000000001" customHeight="1">
      <c r="A145" s="79" t="s">
        <v>131</v>
      </c>
      <c r="B145" s="5">
        <v>6040</v>
      </c>
      <c r="C145" s="176"/>
      <c r="D145" s="176"/>
      <c r="E145" s="176"/>
      <c r="F145" s="80" t="s">
        <v>393</v>
      </c>
      <c r="G145" s="101">
        <f t="shared" si="8"/>
        <v>0</v>
      </c>
      <c r="H145" s="157" t="e">
        <f t="shared" si="9"/>
        <v>#DIV/0!</v>
      </c>
    </row>
    <row r="146" spans="1:8" s="4" customFormat="1" ht="20.100000000000001" customHeight="1">
      <c r="A146" s="78" t="s">
        <v>193</v>
      </c>
      <c r="B146" s="5">
        <v>6050</v>
      </c>
      <c r="C146" s="152">
        <f>SUM(C144:C145)</f>
        <v>0</v>
      </c>
      <c r="D146" s="152">
        <f>SUM(D144:D145)</f>
        <v>0</v>
      </c>
      <c r="E146" s="152">
        <f>SUM(E144:E145)</f>
        <v>0</v>
      </c>
      <c r="F146" s="80" t="s">
        <v>393</v>
      </c>
      <c r="G146" s="110">
        <f t="shared" si="8"/>
        <v>0</v>
      </c>
      <c r="H146" s="158" t="e">
        <f t="shared" si="9"/>
        <v>#DIV/0!</v>
      </c>
    </row>
    <row r="147" spans="1:8" s="4" customFormat="1" ht="20.100000000000001" customHeight="1">
      <c r="A147" s="79" t="s">
        <v>401</v>
      </c>
      <c r="B147" s="5">
        <v>6060</v>
      </c>
      <c r="C147" s="176"/>
      <c r="D147" s="176"/>
      <c r="E147" s="176"/>
      <c r="F147" s="80" t="s">
        <v>393</v>
      </c>
      <c r="G147" s="101">
        <f t="shared" si="8"/>
        <v>0</v>
      </c>
      <c r="H147" s="157" t="e">
        <f t="shared" si="9"/>
        <v>#DIV/0!</v>
      </c>
    </row>
    <row r="148" spans="1:8" s="4" customFormat="1">
      <c r="A148" s="79" t="s">
        <v>402</v>
      </c>
      <c r="B148" s="5">
        <v>6070</v>
      </c>
      <c r="C148" s="176"/>
      <c r="D148" s="176"/>
      <c r="E148" s="176"/>
      <c r="F148" s="80" t="s">
        <v>393</v>
      </c>
      <c r="G148" s="101">
        <f t="shared" si="8"/>
        <v>0</v>
      </c>
      <c r="H148" s="157" t="e">
        <f t="shared" si="9"/>
        <v>#DIV/0!</v>
      </c>
    </row>
    <row r="149" spans="1:8" s="4" customFormat="1" ht="20.100000000000001" customHeight="1" thickBot="1">
      <c r="A149" s="78" t="s">
        <v>123</v>
      </c>
      <c r="B149" s="5">
        <v>6080</v>
      </c>
      <c r="C149" s="178"/>
      <c r="D149" s="178"/>
      <c r="E149" s="178"/>
      <c r="F149" s="80" t="s">
        <v>393</v>
      </c>
      <c r="G149" s="110">
        <f t="shared" si="8"/>
        <v>0</v>
      </c>
      <c r="H149" s="158" t="e">
        <f t="shared" si="9"/>
        <v>#DIV/0!</v>
      </c>
    </row>
    <row r="150" spans="1:8" s="4" customFormat="1" ht="19.5" thickBot="1">
      <c r="A150" s="283" t="s">
        <v>312</v>
      </c>
      <c r="B150" s="284"/>
      <c r="C150" s="284"/>
      <c r="D150" s="284"/>
      <c r="E150" s="284"/>
      <c r="F150" s="284"/>
      <c r="G150" s="284"/>
      <c r="H150" s="285"/>
    </row>
    <row r="151" spans="1:8" s="4" customFormat="1" ht="20.100000000000001" customHeight="1">
      <c r="A151" s="116" t="s">
        <v>369</v>
      </c>
      <c r="B151" s="124" t="s">
        <v>313</v>
      </c>
      <c r="C151" s="119">
        <f>SUM(C152:C154)</f>
        <v>0</v>
      </c>
      <c r="D151" s="119">
        <f>SUM(D152:D154)</f>
        <v>0</v>
      </c>
      <c r="E151" s="119">
        <f>SUM(E152:E154)</f>
        <v>0</v>
      </c>
      <c r="F151" s="119">
        <f>SUM(F152:F154)</f>
        <v>0</v>
      </c>
      <c r="G151" s="129">
        <f t="shared" ref="G151:G158" si="10">F151-E151</f>
        <v>0</v>
      </c>
      <c r="H151" s="158" t="e">
        <f t="shared" ref="H151:H160" si="11">(F151/E151)*100</f>
        <v>#DIV/0!</v>
      </c>
    </row>
    <row r="152" spans="1:8" s="4" customFormat="1" ht="20.100000000000001" customHeight="1">
      <c r="A152" s="79" t="s">
        <v>403</v>
      </c>
      <c r="B152" s="125" t="s">
        <v>315</v>
      </c>
      <c r="C152" s="179"/>
      <c r="D152" s="179"/>
      <c r="E152" s="108">
        <f>'6.1. Інша інфо_1'!F66</f>
        <v>0</v>
      </c>
      <c r="F152" s="108">
        <f>'6.1. Інша інфо_1'!H66</f>
        <v>0</v>
      </c>
      <c r="G152" s="101">
        <f t="shared" si="10"/>
        <v>0</v>
      </c>
      <c r="H152" s="157" t="e">
        <f t="shared" si="11"/>
        <v>#DIV/0!</v>
      </c>
    </row>
    <row r="153" spans="1:8" s="4" customFormat="1" ht="20.100000000000001" customHeight="1">
      <c r="A153" s="79" t="s">
        <v>404</v>
      </c>
      <c r="B153" s="125" t="s">
        <v>316</v>
      </c>
      <c r="C153" s="179"/>
      <c r="D153" s="179"/>
      <c r="E153" s="108">
        <f>'6.1. Інша інфо_1'!F69</f>
        <v>0</v>
      </c>
      <c r="F153" s="108">
        <f>'6.1. Інша інфо_1'!H69</f>
        <v>0</v>
      </c>
      <c r="G153" s="101">
        <f t="shared" si="10"/>
        <v>0</v>
      </c>
      <c r="H153" s="157" t="e">
        <f t="shared" si="11"/>
        <v>#DIV/0!</v>
      </c>
    </row>
    <row r="154" spans="1:8" s="4" customFormat="1" ht="20.100000000000001" customHeight="1">
      <c r="A154" s="79" t="s">
        <v>405</v>
      </c>
      <c r="B154" s="125" t="s">
        <v>317</v>
      </c>
      <c r="C154" s="179"/>
      <c r="D154" s="179"/>
      <c r="E154" s="108">
        <f>'6.1. Інша інфо_1'!F72</f>
        <v>0</v>
      </c>
      <c r="F154" s="108">
        <f>'6.1. Інша інфо_1'!H72</f>
        <v>0</v>
      </c>
      <c r="G154" s="101">
        <f t="shared" si="10"/>
        <v>0</v>
      </c>
      <c r="H154" s="157" t="e">
        <f t="shared" si="11"/>
        <v>#DIV/0!</v>
      </c>
    </row>
    <row r="155" spans="1:8" s="4" customFormat="1" ht="20.100000000000001" customHeight="1">
      <c r="A155" s="78" t="s">
        <v>370</v>
      </c>
      <c r="B155" s="125" t="s">
        <v>314</v>
      </c>
      <c r="C155" s="109">
        <f>SUM(C156:C158)</f>
        <v>0</v>
      </c>
      <c r="D155" s="109">
        <f>SUM(D156:D158)</f>
        <v>0</v>
      </c>
      <c r="E155" s="109">
        <f>SUM(E156:E158)</f>
        <v>0</v>
      </c>
      <c r="F155" s="109">
        <f>SUM(F156:F158)</f>
        <v>0</v>
      </c>
      <c r="G155" s="110">
        <f t="shared" si="10"/>
        <v>0</v>
      </c>
      <c r="H155" s="158" t="e">
        <f t="shared" si="11"/>
        <v>#DIV/0!</v>
      </c>
    </row>
    <row r="156" spans="1:8" s="4" customFormat="1" ht="20.100000000000001" customHeight="1">
      <c r="A156" s="79" t="s">
        <v>403</v>
      </c>
      <c r="B156" s="125" t="s">
        <v>318</v>
      </c>
      <c r="C156" s="179"/>
      <c r="D156" s="179"/>
      <c r="E156" s="108">
        <f>'6.1. Інша інфо_1'!J66</f>
        <v>0</v>
      </c>
      <c r="F156" s="108">
        <f>'6.1. Інша інфо_1'!L66</f>
        <v>0</v>
      </c>
      <c r="G156" s="101">
        <f t="shared" si="10"/>
        <v>0</v>
      </c>
      <c r="H156" s="157" t="e">
        <f t="shared" si="11"/>
        <v>#DIV/0!</v>
      </c>
    </row>
    <row r="157" spans="1:8" s="4" customFormat="1" ht="20.100000000000001" customHeight="1">
      <c r="A157" s="79" t="s">
        <v>404</v>
      </c>
      <c r="B157" s="125" t="s">
        <v>319</v>
      </c>
      <c r="C157" s="179"/>
      <c r="D157" s="179"/>
      <c r="E157" s="108">
        <f>'6.1. Інша інфо_1'!J69</f>
        <v>0</v>
      </c>
      <c r="F157" s="108">
        <f>'6.1. Інша інфо_1'!L69</f>
        <v>0</v>
      </c>
      <c r="G157" s="101">
        <f t="shared" si="10"/>
        <v>0</v>
      </c>
      <c r="H157" s="157" t="e">
        <f t="shared" si="11"/>
        <v>#DIV/0!</v>
      </c>
    </row>
    <row r="158" spans="1:8" s="4" customFormat="1" ht="20.100000000000001" customHeight="1" thickBot="1">
      <c r="A158" s="122" t="s">
        <v>405</v>
      </c>
      <c r="B158" s="126" t="s">
        <v>320</v>
      </c>
      <c r="C158" s="179"/>
      <c r="D158" s="179"/>
      <c r="E158" s="108">
        <f>'6.1. Інша інфо_1'!J72</f>
        <v>0</v>
      </c>
      <c r="F158" s="108">
        <f>'6.1. Інша інфо_1'!L72</f>
        <v>0</v>
      </c>
      <c r="G158" s="101">
        <f t="shared" si="10"/>
        <v>0</v>
      </c>
      <c r="H158" s="157" t="e">
        <f t="shared" si="11"/>
        <v>#DIV/0!</v>
      </c>
    </row>
    <row r="159" spans="1:8" s="4" customFormat="1" ht="19.5" thickBot="1">
      <c r="A159" s="269" t="s">
        <v>321</v>
      </c>
      <c r="B159" s="270"/>
      <c r="C159" s="270"/>
      <c r="D159" s="270"/>
      <c r="E159" s="270"/>
      <c r="F159" s="270"/>
      <c r="G159" s="270"/>
      <c r="H159" s="271"/>
    </row>
    <row r="160" spans="1:8" s="4" customFormat="1" ht="60.75" customHeight="1">
      <c r="A160" s="78" t="s">
        <v>351</v>
      </c>
      <c r="B160" s="125" t="s">
        <v>322</v>
      </c>
      <c r="C160" s="109">
        <f>SUM(C161:C163)</f>
        <v>66</v>
      </c>
      <c r="D160" s="80" t="s">
        <v>393</v>
      </c>
      <c r="E160" s="109">
        <f>E161+E162+E163</f>
        <v>81</v>
      </c>
      <c r="F160" s="109">
        <f>F161+F162+F163</f>
        <v>65</v>
      </c>
      <c r="G160" s="110">
        <f>F160-E160</f>
        <v>-16</v>
      </c>
      <c r="H160" s="158">
        <f t="shared" si="11"/>
        <v>80.246913580246911</v>
      </c>
    </row>
    <row r="161" spans="1:9" s="4" customFormat="1">
      <c r="A161" s="7" t="s">
        <v>205</v>
      </c>
      <c r="B161" s="125" t="s">
        <v>323</v>
      </c>
      <c r="C161" s="101">
        <f>SUM('6.1. Інша інфо_1'!C12:E12)</f>
        <v>1</v>
      </c>
      <c r="D161" s="80" t="s">
        <v>393</v>
      </c>
      <c r="E161" s="101">
        <f>'6.1. Інша інфо_1'!F12</f>
        <v>1</v>
      </c>
      <c r="F161" s="101">
        <f>'6.1. Інша інфо_1'!I12</f>
        <v>1</v>
      </c>
      <c r="G161" s="101">
        <f>F161-E161</f>
        <v>0</v>
      </c>
      <c r="H161" s="157">
        <f>(F161/E161)*100</f>
        <v>100</v>
      </c>
    </row>
    <row r="162" spans="1:9" s="4" customFormat="1">
      <c r="A162" s="7" t="s">
        <v>204</v>
      </c>
      <c r="B162" s="125" t="s">
        <v>324</v>
      </c>
      <c r="C162" s="101">
        <f>SUM('6.1. Інша інфо_1'!C13:E13)</f>
        <v>11</v>
      </c>
      <c r="D162" s="80" t="s">
        <v>393</v>
      </c>
      <c r="E162" s="101">
        <f>'6.1. Інша інфо_1'!F13</f>
        <v>11</v>
      </c>
      <c r="F162" s="101">
        <f>'6.1. Інша інфо_1'!I13</f>
        <v>11</v>
      </c>
      <c r="G162" s="101">
        <f t="shared" ref="G162:G168" si="12">F162-E162</f>
        <v>0</v>
      </c>
      <c r="H162" s="157">
        <f t="shared" ref="H162:H168" si="13">(F162/E162)*100</f>
        <v>100</v>
      </c>
    </row>
    <row r="163" spans="1:9" s="4" customFormat="1">
      <c r="A163" s="7" t="s">
        <v>206</v>
      </c>
      <c r="B163" s="125" t="s">
        <v>325</v>
      </c>
      <c r="C163" s="101">
        <f>SUM('6.1. Інша інфо_1'!C14:E14)</f>
        <v>54</v>
      </c>
      <c r="D163" s="80" t="s">
        <v>393</v>
      </c>
      <c r="E163" s="101">
        <f>'6.1. Інша інфо_1'!F14</f>
        <v>69</v>
      </c>
      <c r="F163" s="101">
        <f>'6.1. Інша інфо_1'!I14</f>
        <v>53</v>
      </c>
      <c r="G163" s="101">
        <f t="shared" si="12"/>
        <v>-16</v>
      </c>
      <c r="H163" s="157">
        <f t="shared" si="13"/>
        <v>76.811594202898547</v>
      </c>
    </row>
    <row r="164" spans="1:9" s="4" customFormat="1" ht="20.100000000000001" customHeight="1">
      <c r="A164" s="78" t="s">
        <v>5</v>
      </c>
      <c r="B164" s="125" t="s">
        <v>326</v>
      </c>
      <c r="C164" s="109">
        <f>SUM('6.1. Інша інфо_1'!C19:E19)</f>
        <v>6392.2699999999995</v>
      </c>
      <c r="D164" s="80" t="s">
        <v>393</v>
      </c>
      <c r="E164" s="109">
        <f>SUM('6.1. Інша інфо_1'!F19:H19)</f>
        <v>7057.0161600000001</v>
      </c>
      <c r="F164" s="109">
        <f>SUM('6.1. Інша інфо_1'!G19:I19)</f>
        <v>6860.4961599999997</v>
      </c>
      <c r="G164" s="110">
        <f t="shared" si="12"/>
        <v>-196.52000000000044</v>
      </c>
      <c r="H164" s="158">
        <f t="shared" si="13"/>
        <v>97.215253649071983</v>
      </c>
    </row>
    <row r="165" spans="1:9" s="4" customFormat="1" ht="37.5">
      <c r="A165" s="78" t="s">
        <v>259</v>
      </c>
      <c r="B165" s="125" t="s">
        <v>327</v>
      </c>
      <c r="C165" s="166">
        <f>'6.1. Інша інфо_1'!C23:E23</f>
        <v>16142.1</v>
      </c>
      <c r="D165" s="80" t="s">
        <v>393</v>
      </c>
      <c r="E165" s="166">
        <f>'6.1. Інша інфо_1'!F23</f>
        <v>14520.609382716051</v>
      </c>
      <c r="F165" s="166">
        <f>'6.1. Інша інфо_1'!I23</f>
        <v>17591.015794871793</v>
      </c>
      <c r="G165" s="110">
        <f t="shared" si="12"/>
        <v>3070.4064121557421</v>
      </c>
      <c r="H165" s="158">
        <f t="shared" si="13"/>
        <v>121.14516223961276</v>
      </c>
    </row>
    <row r="166" spans="1:9" s="4" customFormat="1" ht="20.100000000000001" customHeight="1">
      <c r="A166" s="7" t="s">
        <v>205</v>
      </c>
      <c r="B166" s="125" t="s">
        <v>328</v>
      </c>
      <c r="C166" s="113">
        <f>'6.1. Інша інфо_1'!C24:E24</f>
        <v>32017.09</v>
      </c>
      <c r="D166" s="80" t="s">
        <v>393</v>
      </c>
      <c r="E166" s="147">
        <f>'6.1. Інша інфо_1'!F24</f>
        <v>32089.360000000008</v>
      </c>
      <c r="F166" s="147">
        <f>'6.1. Інша інфо_1'!I24</f>
        <v>32089.360000000008</v>
      </c>
      <c r="G166" s="101">
        <f t="shared" si="12"/>
        <v>0</v>
      </c>
      <c r="H166" s="157">
        <f t="shared" si="13"/>
        <v>100</v>
      </c>
    </row>
    <row r="167" spans="1:9" s="4" customFormat="1" ht="20.100000000000001" customHeight="1">
      <c r="A167" s="7" t="s">
        <v>204</v>
      </c>
      <c r="B167" s="125" t="s">
        <v>329</v>
      </c>
      <c r="C167" s="113">
        <f>'6.1. Інша інфо_1'!C25:E25</f>
        <v>23741.94</v>
      </c>
      <c r="D167" s="80" t="s">
        <v>393</v>
      </c>
      <c r="E167" s="147">
        <f>'6.1. Інша інфо_1'!F25</f>
        <v>24612.57575757576</v>
      </c>
      <c r="F167" s="147">
        <f>'6.1. Інша інфо_1'!I25</f>
        <v>24612.57575757576</v>
      </c>
      <c r="G167" s="101">
        <f t="shared" si="12"/>
        <v>0</v>
      </c>
      <c r="H167" s="157">
        <f t="shared" si="13"/>
        <v>100</v>
      </c>
    </row>
    <row r="168" spans="1:9" s="4" customFormat="1" ht="20.100000000000001" customHeight="1">
      <c r="A168" s="7" t="s">
        <v>206</v>
      </c>
      <c r="B168" s="125" t="s">
        <v>330</v>
      </c>
      <c r="C168" s="113">
        <f>'6.1. Інша інфо_1'!C26:E26</f>
        <v>14300</v>
      </c>
      <c r="D168" s="80" t="s">
        <v>393</v>
      </c>
      <c r="E168" s="147">
        <f>'6.1. Інша інфо_1'!F26</f>
        <v>12657.125603864735</v>
      </c>
      <c r="F168" s="147">
        <f>'6.1. Інша інфо_1'!I26</f>
        <v>15860.157232704403</v>
      </c>
      <c r="G168" s="101">
        <f t="shared" si="12"/>
        <v>3203.031628839668</v>
      </c>
      <c r="H168" s="157">
        <f t="shared" si="13"/>
        <v>125.30615345921552</v>
      </c>
    </row>
    <row r="169" spans="1:9" s="4" customFormat="1" ht="20.100000000000001" customHeight="1">
      <c r="A169" s="25"/>
      <c r="B169" s="153"/>
      <c r="C169" s="154"/>
      <c r="D169" s="154"/>
      <c r="E169" s="155"/>
      <c r="F169" s="155"/>
      <c r="G169" s="155"/>
      <c r="H169" s="156"/>
    </row>
    <row r="170" spans="1:9" s="4" customFormat="1" ht="20.100000000000001" customHeight="1">
      <c r="A170" s="25"/>
      <c r="B170" s="153"/>
      <c r="C170" s="154"/>
      <c r="D170" s="154"/>
      <c r="E170" s="155"/>
      <c r="F170" s="155"/>
      <c r="G170" s="155"/>
      <c r="H170" s="156"/>
    </row>
    <row r="171" spans="1:9">
      <c r="A171" s="60"/>
    </row>
    <row r="172" spans="1:9">
      <c r="A172" s="53" t="s">
        <v>449</v>
      </c>
      <c r="B172" s="1"/>
      <c r="C172" s="281" t="s">
        <v>94</v>
      </c>
      <c r="D172" s="282"/>
      <c r="E172" s="282"/>
      <c r="F172" s="282"/>
      <c r="G172" s="274" t="s">
        <v>448</v>
      </c>
      <c r="H172" s="274"/>
    </row>
    <row r="173" spans="1:9" ht="20.100000000000001" customHeight="1">
      <c r="A173" s="24" t="s">
        <v>352</v>
      </c>
      <c r="B173" s="2"/>
      <c r="C173" s="273" t="s">
        <v>73</v>
      </c>
      <c r="D173" s="273"/>
      <c r="E173" s="273"/>
      <c r="F173" s="273"/>
      <c r="G173" s="273" t="s">
        <v>90</v>
      </c>
      <c r="H173" s="273"/>
      <c r="I173" s="3"/>
    </row>
    <row r="174" spans="1:9">
      <c r="A174" s="60"/>
    </row>
    <row r="175" spans="1:9">
      <c r="A175" s="60"/>
    </row>
    <row r="176" spans="1:9">
      <c r="A176" s="60"/>
    </row>
    <row r="177" spans="1:1">
      <c r="A177" s="60"/>
    </row>
    <row r="178" spans="1:1">
      <c r="A178" s="60"/>
    </row>
    <row r="179" spans="1:1">
      <c r="A179" s="60"/>
    </row>
    <row r="180" spans="1:1">
      <c r="A180" s="60"/>
    </row>
    <row r="181" spans="1:1">
      <c r="A181" s="60"/>
    </row>
    <row r="182" spans="1:1">
      <c r="A182" s="60"/>
    </row>
    <row r="183" spans="1:1">
      <c r="A183" s="60"/>
    </row>
    <row r="184" spans="1:1">
      <c r="A184" s="60"/>
    </row>
    <row r="185" spans="1:1">
      <c r="A185" s="60"/>
    </row>
    <row r="186" spans="1:1">
      <c r="A186" s="60"/>
    </row>
    <row r="187" spans="1:1">
      <c r="A187" s="60"/>
    </row>
    <row r="188" spans="1:1">
      <c r="A188" s="60"/>
    </row>
    <row r="189" spans="1:1">
      <c r="A189" s="60"/>
    </row>
    <row r="190" spans="1:1">
      <c r="A190" s="60"/>
    </row>
    <row r="191" spans="1:1">
      <c r="A191" s="60"/>
    </row>
    <row r="192" spans="1:1">
      <c r="A192" s="60"/>
    </row>
    <row r="193" spans="1:1">
      <c r="A193" s="60"/>
    </row>
    <row r="194" spans="1:1">
      <c r="A194" s="60"/>
    </row>
    <row r="195" spans="1:1">
      <c r="A195" s="60"/>
    </row>
    <row r="196" spans="1:1">
      <c r="A196" s="60"/>
    </row>
    <row r="197" spans="1:1">
      <c r="A197" s="60"/>
    </row>
    <row r="198" spans="1:1">
      <c r="A198" s="60"/>
    </row>
    <row r="199" spans="1:1">
      <c r="A199" s="60"/>
    </row>
    <row r="200" spans="1:1">
      <c r="A200" s="60"/>
    </row>
    <row r="201" spans="1:1">
      <c r="A201" s="60"/>
    </row>
    <row r="202" spans="1:1">
      <c r="A202" s="60"/>
    </row>
    <row r="203" spans="1:1">
      <c r="A203" s="60"/>
    </row>
    <row r="204" spans="1:1">
      <c r="A204" s="60"/>
    </row>
    <row r="205" spans="1:1">
      <c r="A205" s="60"/>
    </row>
    <row r="206" spans="1:1">
      <c r="A206" s="60"/>
    </row>
    <row r="207" spans="1:1">
      <c r="A207" s="60"/>
    </row>
    <row r="208" spans="1:1">
      <c r="A208" s="60"/>
    </row>
    <row r="209" spans="1:1">
      <c r="A209" s="60"/>
    </row>
    <row r="210" spans="1:1">
      <c r="A210" s="60"/>
    </row>
    <row r="211" spans="1:1">
      <c r="A211" s="60"/>
    </row>
    <row r="212" spans="1:1">
      <c r="A212" s="60"/>
    </row>
    <row r="213" spans="1:1">
      <c r="A213" s="60"/>
    </row>
    <row r="214" spans="1:1">
      <c r="A214" s="60"/>
    </row>
    <row r="215" spans="1:1">
      <c r="A215" s="60"/>
    </row>
    <row r="216" spans="1:1">
      <c r="A216" s="60"/>
    </row>
    <row r="217" spans="1:1">
      <c r="A217" s="60"/>
    </row>
    <row r="218" spans="1:1">
      <c r="A218" s="60"/>
    </row>
    <row r="219" spans="1:1">
      <c r="A219" s="60"/>
    </row>
    <row r="220" spans="1:1">
      <c r="A220" s="60"/>
    </row>
    <row r="221" spans="1:1">
      <c r="A221" s="60"/>
    </row>
    <row r="222" spans="1:1">
      <c r="A222" s="60"/>
    </row>
    <row r="223" spans="1:1">
      <c r="A223" s="60"/>
    </row>
    <row r="224" spans="1:1">
      <c r="A224" s="60"/>
    </row>
    <row r="225" spans="1:1">
      <c r="A225" s="60"/>
    </row>
    <row r="226" spans="1:1">
      <c r="A226" s="60"/>
    </row>
    <row r="227" spans="1:1">
      <c r="A227" s="60"/>
    </row>
    <row r="228" spans="1:1">
      <c r="A228" s="60"/>
    </row>
    <row r="229" spans="1:1">
      <c r="A229" s="60"/>
    </row>
    <row r="230" spans="1:1">
      <c r="A230" s="60"/>
    </row>
    <row r="231" spans="1:1">
      <c r="A231" s="60"/>
    </row>
    <row r="232" spans="1:1">
      <c r="A232" s="60"/>
    </row>
    <row r="233" spans="1:1">
      <c r="A233" s="60"/>
    </row>
    <row r="234" spans="1:1">
      <c r="A234" s="60"/>
    </row>
    <row r="235" spans="1:1">
      <c r="A235" s="60"/>
    </row>
    <row r="236" spans="1:1">
      <c r="A236" s="60"/>
    </row>
    <row r="237" spans="1:1">
      <c r="A237" s="60"/>
    </row>
    <row r="238" spans="1:1">
      <c r="A238" s="60"/>
    </row>
    <row r="239" spans="1:1">
      <c r="A239" s="60"/>
    </row>
    <row r="240" spans="1:1">
      <c r="A240" s="60"/>
    </row>
    <row r="241" spans="1:1">
      <c r="A241" s="60"/>
    </row>
    <row r="242" spans="1:1">
      <c r="A242" s="60"/>
    </row>
    <row r="243" spans="1:1">
      <c r="A243" s="60"/>
    </row>
    <row r="244" spans="1:1">
      <c r="A244" s="60"/>
    </row>
    <row r="245" spans="1:1">
      <c r="A245" s="60"/>
    </row>
    <row r="246" spans="1:1">
      <c r="A246" s="60"/>
    </row>
    <row r="247" spans="1:1">
      <c r="A247" s="60"/>
    </row>
    <row r="248" spans="1:1">
      <c r="A248" s="60"/>
    </row>
    <row r="249" spans="1:1">
      <c r="A249" s="60"/>
    </row>
    <row r="250" spans="1:1">
      <c r="A250" s="60"/>
    </row>
    <row r="251" spans="1:1">
      <c r="A251" s="60"/>
    </row>
    <row r="252" spans="1:1">
      <c r="A252" s="60"/>
    </row>
    <row r="253" spans="1:1">
      <c r="A253" s="60"/>
    </row>
    <row r="254" spans="1:1">
      <c r="A254" s="60"/>
    </row>
    <row r="255" spans="1:1">
      <c r="A255" s="60"/>
    </row>
    <row r="256" spans="1:1">
      <c r="A256" s="60"/>
    </row>
    <row r="257" spans="1:1">
      <c r="A257" s="60"/>
    </row>
    <row r="258" spans="1:1">
      <c r="A258" s="60"/>
    </row>
    <row r="259" spans="1:1">
      <c r="A259" s="60"/>
    </row>
    <row r="260" spans="1:1">
      <c r="A260" s="60"/>
    </row>
    <row r="261" spans="1:1">
      <c r="A261" s="60"/>
    </row>
    <row r="262" spans="1:1">
      <c r="A262" s="60"/>
    </row>
    <row r="263" spans="1:1">
      <c r="A263" s="60"/>
    </row>
    <row r="264" spans="1:1">
      <c r="A264" s="60"/>
    </row>
    <row r="265" spans="1:1">
      <c r="A265" s="60"/>
    </row>
    <row r="266" spans="1:1">
      <c r="A266" s="60"/>
    </row>
    <row r="267" spans="1:1">
      <c r="A267" s="60"/>
    </row>
    <row r="268" spans="1:1">
      <c r="A268" s="60"/>
    </row>
    <row r="269" spans="1:1">
      <c r="A269" s="60"/>
    </row>
    <row r="270" spans="1:1">
      <c r="A270" s="60"/>
    </row>
    <row r="271" spans="1:1">
      <c r="A271" s="60"/>
    </row>
    <row r="272" spans="1:1">
      <c r="A272" s="60"/>
    </row>
    <row r="273" spans="1:1">
      <c r="A273" s="60"/>
    </row>
    <row r="274" spans="1:1">
      <c r="A274" s="60"/>
    </row>
    <row r="275" spans="1:1">
      <c r="A275" s="60"/>
    </row>
    <row r="276" spans="1:1">
      <c r="A276" s="60"/>
    </row>
    <row r="277" spans="1:1">
      <c r="A277" s="60"/>
    </row>
    <row r="278" spans="1:1">
      <c r="A278" s="60"/>
    </row>
    <row r="279" spans="1:1">
      <c r="A279" s="60"/>
    </row>
    <row r="280" spans="1:1">
      <c r="A280" s="60"/>
    </row>
    <row r="281" spans="1:1">
      <c r="A281" s="60"/>
    </row>
    <row r="282" spans="1:1">
      <c r="A282" s="60"/>
    </row>
    <row r="283" spans="1:1">
      <c r="A283" s="60"/>
    </row>
    <row r="284" spans="1:1">
      <c r="A284" s="60"/>
    </row>
    <row r="285" spans="1:1">
      <c r="A285" s="60"/>
    </row>
    <row r="286" spans="1:1">
      <c r="A286" s="60"/>
    </row>
    <row r="287" spans="1:1">
      <c r="A287" s="60"/>
    </row>
    <row r="288" spans="1:1">
      <c r="A288" s="60"/>
    </row>
    <row r="289" spans="1:1">
      <c r="A289" s="60"/>
    </row>
    <row r="290" spans="1:1">
      <c r="A290" s="60"/>
    </row>
    <row r="291" spans="1:1">
      <c r="A291" s="60"/>
    </row>
    <row r="292" spans="1:1">
      <c r="A292" s="60"/>
    </row>
    <row r="293" spans="1:1">
      <c r="A293" s="60"/>
    </row>
    <row r="294" spans="1:1">
      <c r="A294" s="60"/>
    </row>
    <row r="295" spans="1:1">
      <c r="A295" s="60"/>
    </row>
    <row r="296" spans="1:1">
      <c r="A296" s="60"/>
    </row>
    <row r="297" spans="1:1">
      <c r="A297" s="60"/>
    </row>
    <row r="298" spans="1:1">
      <c r="A298" s="60"/>
    </row>
    <row r="299" spans="1:1">
      <c r="A299" s="60"/>
    </row>
    <row r="300" spans="1:1">
      <c r="A300" s="60"/>
    </row>
    <row r="301" spans="1:1">
      <c r="A301" s="60"/>
    </row>
    <row r="302" spans="1:1">
      <c r="A302" s="60"/>
    </row>
    <row r="303" spans="1:1">
      <c r="A303" s="60"/>
    </row>
    <row r="304" spans="1:1">
      <c r="A304" s="60"/>
    </row>
    <row r="305" spans="1:1">
      <c r="A305" s="60"/>
    </row>
    <row r="306" spans="1:1">
      <c r="A306" s="60"/>
    </row>
    <row r="307" spans="1:1">
      <c r="A307" s="60"/>
    </row>
    <row r="308" spans="1:1">
      <c r="A308" s="60"/>
    </row>
    <row r="309" spans="1:1">
      <c r="A309" s="60"/>
    </row>
    <row r="310" spans="1:1">
      <c r="A310" s="60"/>
    </row>
    <row r="311" spans="1:1">
      <c r="A311" s="60"/>
    </row>
    <row r="312" spans="1:1">
      <c r="A312" s="60"/>
    </row>
    <row r="313" spans="1:1">
      <c r="A313" s="60"/>
    </row>
    <row r="314" spans="1:1">
      <c r="A314" s="60"/>
    </row>
    <row r="315" spans="1:1">
      <c r="A315" s="60"/>
    </row>
    <row r="316" spans="1:1">
      <c r="A316" s="60"/>
    </row>
    <row r="317" spans="1:1">
      <c r="A317" s="60"/>
    </row>
    <row r="318" spans="1:1">
      <c r="A318" s="60"/>
    </row>
    <row r="319" spans="1:1">
      <c r="A319" s="60"/>
    </row>
    <row r="320" spans="1:1">
      <c r="A320" s="60"/>
    </row>
    <row r="321" spans="1:1">
      <c r="A321" s="60"/>
    </row>
    <row r="322" spans="1:1">
      <c r="A322" s="60"/>
    </row>
    <row r="323" spans="1:1">
      <c r="A323" s="60"/>
    </row>
    <row r="324" spans="1:1">
      <c r="A324" s="60"/>
    </row>
    <row r="325" spans="1:1">
      <c r="A325" s="60"/>
    </row>
    <row r="326" spans="1:1">
      <c r="A326" s="60"/>
    </row>
    <row r="327" spans="1:1">
      <c r="A327" s="60"/>
    </row>
    <row r="328" spans="1:1">
      <c r="A328" s="60"/>
    </row>
    <row r="329" spans="1:1">
      <c r="A329" s="60"/>
    </row>
    <row r="330" spans="1:1">
      <c r="A330" s="60"/>
    </row>
    <row r="331" spans="1:1">
      <c r="A331" s="60"/>
    </row>
    <row r="332" spans="1:1">
      <c r="A332" s="46"/>
    </row>
    <row r="333" spans="1:1">
      <c r="A333" s="46"/>
    </row>
    <row r="334" spans="1:1">
      <c r="A334" s="46"/>
    </row>
    <row r="335" spans="1:1">
      <c r="A335" s="46"/>
    </row>
    <row r="336" spans="1:1">
      <c r="A336" s="46"/>
    </row>
    <row r="337" spans="1:1">
      <c r="A337" s="46"/>
    </row>
    <row r="338" spans="1:1">
      <c r="A338" s="46"/>
    </row>
    <row r="339" spans="1:1">
      <c r="A339" s="46"/>
    </row>
    <row r="340" spans="1:1">
      <c r="A340" s="46"/>
    </row>
    <row r="341" spans="1:1">
      <c r="A341" s="46"/>
    </row>
    <row r="342" spans="1:1">
      <c r="A342" s="46"/>
    </row>
    <row r="343" spans="1:1">
      <c r="A343" s="46"/>
    </row>
    <row r="344" spans="1:1">
      <c r="A344" s="46"/>
    </row>
    <row r="345" spans="1:1">
      <c r="A345" s="46"/>
    </row>
    <row r="346" spans="1:1">
      <c r="A346" s="46"/>
    </row>
    <row r="347" spans="1:1">
      <c r="A347" s="46"/>
    </row>
    <row r="348" spans="1:1">
      <c r="A348" s="46"/>
    </row>
    <row r="349" spans="1:1">
      <c r="A349" s="46"/>
    </row>
    <row r="350" spans="1:1">
      <c r="A350" s="46"/>
    </row>
    <row r="351" spans="1:1">
      <c r="A351" s="46"/>
    </row>
    <row r="352" spans="1:1">
      <c r="A352" s="46"/>
    </row>
    <row r="353" spans="1:1">
      <c r="A353" s="46"/>
    </row>
    <row r="354" spans="1:1">
      <c r="A354" s="46"/>
    </row>
    <row r="355" spans="1:1">
      <c r="A355" s="46"/>
    </row>
    <row r="356" spans="1:1">
      <c r="A356" s="46"/>
    </row>
    <row r="357" spans="1:1">
      <c r="A357" s="46"/>
    </row>
    <row r="358" spans="1:1">
      <c r="A358" s="46"/>
    </row>
    <row r="359" spans="1:1">
      <c r="A359" s="46"/>
    </row>
    <row r="360" spans="1:1">
      <c r="A360" s="46"/>
    </row>
    <row r="361" spans="1:1">
      <c r="A361" s="46"/>
    </row>
    <row r="362" spans="1:1">
      <c r="A362" s="46"/>
    </row>
    <row r="363" spans="1:1">
      <c r="A363" s="46"/>
    </row>
    <row r="364" spans="1:1">
      <c r="A364" s="46"/>
    </row>
    <row r="365" spans="1:1">
      <c r="A365" s="46"/>
    </row>
    <row r="366" spans="1:1">
      <c r="A366" s="46"/>
    </row>
    <row r="367" spans="1:1">
      <c r="A367" s="46"/>
    </row>
    <row r="368" spans="1:1">
      <c r="A368" s="46"/>
    </row>
    <row r="369" spans="1:1">
      <c r="A369" s="46"/>
    </row>
    <row r="370" spans="1:1">
      <c r="A370" s="46"/>
    </row>
    <row r="371" spans="1:1">
      <c r="A371" s="46"/>
    </row>
    <row r="372" spans="1:1">
      <c r="A372" s="46"/>
    </row>
    <row r="373" spans="1:1">
      <c r="A373" s="46"/>
    </row>
    <row r="374" spans="1:1">
      <c r="A374" s="46"/>
    </row>
    <row r="375" spans="1:1">
      <c r="A375" s="46"/>
    </row>
    <row r="376" spans="1:1">
      <c r="A376" s="46"/>
    </row>
    <row r="377" spans="1:1">
      <c r="A377" s="46"/>
    </row>
    <row r="378" spans="1:1">
      <c r="A378" s="46"/>
    </row>
    <row r="379" spans="1:1">
      <c r="A379" s="46"/>
    </row>
    <row r="380" spans="1:1">
      <c r="A380" s="46"/>
    </row>
    <row r="381" spans="1:1">
      <c r="A381" s="46"/>
    </row>
    <row r="382" spans="1:1">
      <c r="A382" s="46"/>
    </row>
    <row r="383" spans="1:1">
      <c r="A383" s="46"/>
    </row>
    <row r="384" spans="1:1">
      <c r="A384" s="46"/>
    </row>
    <row r="385" spans="1:1">
      <c r="A385" s="46"/>
    </row>
    <row r="386" spans="1:1">
      <c r="A386" s="46"/>
    </row>
    <row r="387" spans="1:1">
      <c r="A387" s="46"/>
    </row>
    <row r="388" spans="1:1">
      <c r="A388" s="46"/>
    </row>
    <row r="389" spans="1:1">
      <c r="A389" s="46"/>
    </row>
    <row r="390" spans="1:1">
      <c r="A390" s="46"/>
    </row>
    <row r="391" spans="1:1">
      <c r="A391" s="46"/>
    </row>
    <row r="392" spans="1:1">
      <c r="A392" s="46"/>
    </row>
    <row r="393" spans="1:1">
      <c r="A393" s="46"/>
    </row>
    <row r="394" spans="1:1">
      <c r="A394" s="46"/>
    </row>
    <row r="395" spans="1:1">
      <c r="A395" s="46"/>
    </row>
    <row r="396" spans="1:1">
      <c r="A396" s="46"/>
    </row>
    <row r="397" spans="1:1">
      <c r="A397" s="46"/>
    </row>
    <row r="398" spans="1:1">
      <c r="A398" s="46"/>
    </row>
    <row r="399" spans="1:1">
      <c r="A399" s="46"/>
    </row>
    <row r="400" spans="1:1">
      <c r="A400" s="46"/>
    </row>
    <row r="401" spans="1:1">
      <c r="A401" s="46"/>
    </row>
    <row r="402" spans="1:1">
      <c r="A402" s="46"/>
    </row>
    <row r="403" spans="1:1">
      <c r="A403" s="46"/>
    </row>
    <row r="404" spans="1:1">
      <c r="A404" s="46"/>
    </row>
    <row r="405" spans="1:1">
      <c r="A405" s="46"/>
    </row>
    <row r="406" spans="1:1">
      <c r="A406" s="46"/>
    </row>
    <row r="407" spans="1:1">
      <c r="A407" s="46"/>
    </row>
    <row r="408" spans="1:1">
      <c r="A408" s="46"/>
    </row>
    <row r="409" spans="1:1">
      <c r="A409" s="46"/>
    </row>
    <row r="410" spans="1:1">
      <c r="A410" s="46"/>
    </row>
    <row r="411" spans="1:1">
      <c r="A411" s="46"/>
    </row>
    <row r="412" spans="1:1">
      <c r="A412" s="46"/>
    </row>
    <row r="413" spans="1:1">
      <c r="A413" s="46"/>
    </row>
    <row r="414" spans="1:1">
      <c r="A414" s="46"/>
    </row>
    <row r="415" spans="1:1">
      <c r="A415" s="46"/>
    </row>
    <row r="416" spans="1:1">
      <c r="A416" s="46"/>
    </row>
    <row r="417" spans="1:1">
      <c r="A417" s="46"/>
    </row>
    <row r="418" spans="1:1">
      <c r="A418" s="46"/>
    </row>
    <row r="419" spans="1:1">
      <c r="A419" s="46"/>
    </row>
    <row r="420" spans="1:1">
      <c r="A420" s="46"/>
    </row>
    <row r="421" spans="1:1">
      <c r="A421" s="46"/>
    </row>
    <row r="422" spans="1:1">
      <c r="A422" s="46"/>
    </row>
    <row r="423" spans="1:1">
      <c r="A423" s="46"/>
    </row>
    <row r="424" spans="1:1">
      <c r="A424" s="46"/>
    </row>
    <row r="425" spans="1:1">
      <c r="A425" s="46"/>
    </row>
    <row r="426" spans="1:1">
      <c r="A426" s="46"/>
    </row>
    <row r="427" spans="1:1">
      <c r="A427" s="46"/>
    </row>
    <row r="428" spans="1:1">
      <c r="A428" s="46"/>
    </row>
    <row r="429" spans="1:1">
      <c r="A429" s="46"/>
    </row>
    <row r="430" spans="1:1">
      <c r="A430" s="46"/>
    </row>
    <row r="431" spans="1:1">
      <c r="A431" s="46"/>
    </row>
    <row r="432" spans="1:1">
      <c r="A432" s="46"/>
    </row>
    <row r="433" spans="1:1">
      <c r="A433" s="46"/>
    </row>
    <row r="434" spans="1:1">
      <c r="A434" s="46"/>
    </row>
    <row r="435" spans="1:1">
      <c r="A435" s="46"/>
    </row>
    <row r="436" spans="1:1">
      <c r="A436" s="46"/>
    </row>
    <row r="437" spans="1:1">
      <c r="A437" s="46"/>
    </row>
    <row r="438" spans="1:1">
      <c r="A438" s="46"/>
    </row>
    <row r="439" spans="1:1">
      <c r="A439" s="46"/>
    </row>
    <row r="440" spans="1:1">
      <c r="A440" s="46"/>
    </row>
    <row r="441" spans="1:1">
      <c r="A441" s="46"/>
    </row>
    <row r="442" spans="1:1">
      <c r="A442" s="46"/>
    </row>
    <row r="443" spans="1:1">
      <c r="A443" s="46"/>
    </row>
    <row r="444" spans="1:1">
      <c r="A444" s="46"/>
    </row>
    <row r="445" spans="1:1">
      <c r="A445" s="46"/>
    </row>
    <row r="446" spans="1:1">
      <c r="A446" s="46"/>
    </row>
    <row r="447" spans="1:1">
      <c r="A447" s="46"/>
    </row>
    <row r="448" spans="1:1">
      <c r="A448" s="46"/>
    </row>
    <row r="449" spans="1:1">
      <c r="A449" s="46"/>
    </row>
    <row r="450" spans="1:1">
      <c r="A450" s="46"/>
    </row>
    <row r="451" spans="1:1">
      <c r="A451" s="46"/>
    </row>
    <row r="452" spans="1:1">
      <c r="A452" s="46"/>
    </row>
    <row r="453" spans="1:1">
      <c r="A453" s="46"/>
    </row>
    <row r="454" spans="1:1">
      <c r="A454" s="46"/>
    </row>
    <row r="455" spans="1:1">
      <c r="A455" s="46"/>
    </row>
    <row r="456" spans="1:1">
      <c r="A456" s="46"/>
    </row>
    <row r="457" spans="1:1">
      <c r="A457" s="46"/>
    </row>
    <row r="458" spans="1:1">
      <c r="A458" s="46"/>
    </row>
    <row r="459" spans="1:1">
      <c r="A459" s="46"/>
    </row>
    <row r="460" spans="1:1">
      <c r="A460" s="46"/>
    </row>
    <row r="461" spans="1:1">
      <c r="A461" s="46"/>
    </row>
    <row r="462" spans="1:1">
      <c r="A462" s="46"/>
    </row>
    <row r="463" spans="1:1">
      <c r="A463" s="46"/>
    </row>
    <row r="464" spans="1:1">
      <c r="A464" s="46"/>
    </row>
    <row r="465" spans="1:1">
      <c r="A465" s="46"/>
    </row>
    <row r="466" spans="1:1">
      <c r="A466" s="46"/>
    </row>
    <row r="467" spans="1:1">
      <c r="A467" s="46"/>
    </row>
    <row r="468" spans="1:1">
      <c r="A468" s="46"/>
    </row>
    <row r="469" spans="1:1">
      <c r="A469" s="46"/>
    </row>
    <row r="470" spans="1:1">
      <c r="A470" s="46"/>
    </row>
    <row r="471" spans="1:1">
      <c r="A471" s="46"/>
    </row>
    <row r="472" spans="1:1">
      <c r="A472" s="46"/>
    </row>
    <row r="473" spans="1:1">
      <c r="A473" s="46"/>
    </row>
    <row r="474" spans="1:1">
      <c r="A474" s="46"/>
    </row>
    <row r="475" spans="1:1">
      <c r="A475" s="46"/>
    </row>
    <row r="476" spans="1:1">
      <c r="A476" s="46"/>
    </row>
    <row r="477" spans="1:1">
      <c r="A477" s="46"/>
    </row>
    <row r="478" spans="1:1">
      <c r="A478" s="46"/>
    </row>
    <row r="479" spans="1:1">
      <c r="A479" s="46"/>
    </row>
    <row r="480" spans="1:1">
      <c r="A480" s="46"/>
    </row>
    <row r="481" spans="1:1">
      <c r="A481" s="46"/>
    </row>
    <row r="482" spans="1:1">
      <c r="A482" s="46"/>
    </row>
    <row r="483" spans="1:1">
      <c r="A483" s="46"/>
    </row>
    <row r="484" spans="1:1">
      <c r="A484" s="46"/>
    </row>
    <row r="485" spans="1:1">
      <c r="A485" s="46"/>
    </row>
    <row r="486" spans="1:1">
      <c r="A486" s="46"/>
    </row>
    <row r="487" spans="1:1">
      <c r="A487" s="46"/>
    </row>
    <row r="488" spans="1:1">
      <c r="A488" s="46"/>
    </row>
    <row r="489" spans="1:1">
      <c r="A489" s="46"/>
    </row>
    <row r="490" spans="1:1">
      <c r="A490" s="46"/>
    </row>
    <row r="491" spans="1:1">
      <c r="A491" s="46"/>
    </row>
    <row r="492" spans="1:1">
      <c r="A492" s="46"/>
    </row>
    <row r="493" spans="1:1">
      <c r="A493" s="46"/>
    </row>
    <row r="494" spans="1:1">
      <c r="A494" s="46"/>
    </row>
    <row r="495" spans="1:1">
      <c r="A495" s="46"/>
    </row>
    <row r="496" spans="1:1">
      <c r="A496" s="46"/>
    </row>
    <row r="497" spans="1:1">
      <c r="A497" s="46"/>
    </row>
  </sheetData>
  <mergeCells count="42">
    <mergeCell ref="B11:E11"/>
    <mergeCell ref="A23:H23"/>
    <mergeCell ref="F1:H1"/>
    <mergeCell ref="F2:H2"/>
    <mergeCell ref="F3:H3"/>
    <mergeCell ref="F4:H4"/>
    <mergeCell ref="F16:G16"/>
    <mergeCell ref="B12:E12"/>
    <mergeCell ref="B9:E9"/>
    <mergeCell ref="B10:E10"/>
    <mergeCell ref="B13:E13"/>
    <mergeCell ref="B14:E14"/>
    <mergeCell ref="F17:G17"/>
    <mergeCell ref="B15:E15"/>
    <mergeCell ref="B19:E19"/>
    <mergeCell ref="B18:E18"/>
    <mergeCell ref="B16:E16"/>
    <mergeCell ref="B17:E17"/>
    <mergeCell ref="B21:E21"/>
    <mergeCell ref="B20:E20"/>
    <mergeCell ref="A25:H25"/>
    <mergeCell ref="A24:H24"/>
    <mergeCell ref="A83:H83"/>
    <mergeCell ref="A130:H130"/>
    <mergeCell ref="G173:H173"/>
    <mergeCell ref="G172:H172"/>
    <mergeCell ref="C172:F172"/>
    <mergeCell ref="C173:F173"/>
    <mergeCell ref="A95:H95"/>
    <mergeCell ref="A136:H136"/>
    <mergeCell ref="A150:H150"/>
    <mergeCell ref="A159:H159"/>
    <mergeCell ref="A109:H109"/>
    <mergeCell ref="A117:H117"/>
    <mergeCell ref="A82:H82"/>
    <mergeCell ref="E30:H30"/>
    <mergeCell ref="C30:D30"/>
    <mergeCell ref="A30:A31"/>
    <mergeCell ref="A26:H26"/>
    <mergeCell ref="B30:B31"/>
    <mergeCell ref="A28:H28"/>
    <mergeCell ref="A33:H33"/>
  </mergeCells>
  <phoneticPr fontId="3" type="noConversion"/>
  <pageMargins left="0.9055118110236221" right="0.39370078740157483" top="0.59055118110236227" bottom="0.59055118110236227" header="0.31496062992125984" footer="0.19685039370078741"/>
  <pageSetup paperSize="9" scale="45" orientation="portrait" horizontalDpi="360" verticalDpi="360" r:id="rId1"/>
  <headerFooter alignWithMargins="0">
    <oddHeader>&amp;C
&amp;"Times New Roman,обычный"&amp;14 &amp;P&amp;R&amp;"Times New Roman,обычный"&amp;14Продовження додатка 3</oddHeader>
  </headerFooter>
  <rowBreaks count="1" manualBreakCount="1">
    <brk id="81" max="18" man="1"/>
  </rowBreaks>
  <ignoredErrors>
    <ignoredError sqref="H38:H42 G131 C134:D134 H132 H34:H36 G110 H54 G99 H161:H164 H63:H66 H135 H160 G52 H86:H87 H96:H108 H68:H81 H118:H129 H113:H115 C165:C168 H151:H158 H37 H50 G39:G42 H43:H47 H52 G50 H51 H55:H61 C52:F52 C53 D53:F53 H53 G53 H84:H85 H88:H93 G86:G87 H110:H111 G88:G93 G112:G116 C132:D132 H133 G55:G61 H134 C133:D133 G69 H137:H149 C135:D135 E133:F133 G134 E132:F132 G133 G132 G135 E134:F134 E135:F135 E131:F131 H165:H168 F165:G168 D131 G48 H48" evalError="1"/>
    <ignoredError sqref="B119 B151:B158 B160:B168" numberStoredAsText="1"/>
    <ignoredError sqref="E161" formula="1"/>
    <ignoredError sqref="E165:E168" evalError="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</sheetPr>
  <dimension ref="A1:I330"/>
  <sheetViews>
    <sheetView zoomScale="86" zoomScaleNormal="86" zoomScaleSheetLayoutView="75" workbookViewId="0">
      <selection activeCell="C69" sqref="C69"/>
    </sheetView>
  </sheetViews>
  <sheetFormatPr defaultColWidth="9.140625" defaultRowHeight="18.75"/>
  <cols>
    <col min="1" max="1" width="92.85546875" style="2" customWidth="1"/>
    <col min="2" max="2" width="14.85546875" style="3" customWidth="1"/>
    <col min="3" max="4" width="18.28515625" style="3" customWidth="1"/>
    <col min="5" max="5" width="18.140625" style="3" customWidth="1"/>
    <col min="6" max="6" width="19.140625" style="3" customWidth="1"/>
    <col min="7" max="7" width="20.140625" style="3" bestFit="1" customWidth="1"/>
    <col min="8" max="8" width="19.85546875" style="3" customWidth="1"/>
    <col min="9" max="9" width="93.42578125" style="3" bestFit="1" customWidth="1"/>
    <col min="10" max="16384" width="9.140625" style="2"/>
  </cols>
  <sheetData>
    <row r="1" spans="1:9">
      <c r="A1" s="259" t="s">
        <v>88</v>
      </c>
      <c r="B1" s="259"/>
      <c r="C1" s="259"/>
      <c r="D1" s="259"/>
      <c r="E1" s="259"/>
      <c r="F1" s="259"/>
      <c r="G1" s="259"/>
      <c r="H1" s="259"/>
      <c r="I1" s="259"/>
    </row>
    <row r="2" spans="1:9" ht="29.25" customHeight="1">
      <c r="A2" s="40"/>
      <c r="B2" s="49"/>
      <c r="C2" s="49"/>
      <c r="D2" s="49"/>
      <c r="E2" s="49"/>
      <c r="F2" s="49"/>
      <c r="G2" s="49"/>
      <c r="H2" s="49"/>
      <c r="I2" s="49"/>
    </row>
    <row r="3" spans="1:9" ht="56.45" customHeight="1">
      <c r="A3" s="265" t="s">
        <v>201</v>
      </c>
      <c r="B3" s="266" t="s">
        <v>18</v>
      </c>
      <c r="C3" s="263" t="s">
        <v>353</v>
      </c>
      <c r="D3" s="264"/>
      <c r="E3" s="265" t="s">
        <v>390</v>
      </c>
      <c r="F3" s="265"/>
      <c r="G3" s="265"/>
      <c r="H3" s="265"/>
      <c r="I3" s="265"/>
    </row>
    <row r="4" spans="1:9" ht="37.700000000000003" customHeight="1">
      <c r="A4" s="265"/>
      <c r="B4" s="266"/>
      <c r="C4" s="6" t="s">
        <v>188</v>
      </c>
      <c r="D4" s="6" t="s">
        <v>189</v>
      </c>
      <c r="E4" s="6" t="s">
        <v>190</v>
      </c>
      <c r="F4" s="6" t="s">
        <v>176</v>
      </c>
      <c r="G4" s="63" t="s">
        <v>196</v>
      </c>
      <c r="H4" s="63" t="s">
        <v>197</v>
      </c>
      <c r="I4" s="6" t="s">
        <v>195</v>
      </c>
    </row>
    <row r="5" spans="1:9">
      <c r="A5" s="5">
        <v>1</v>
      </c>
      <c r="B5" s="6">
        <v>2</v>
      </c>
      <c r="C5" s="5">
        <v>3</v>
      </c>
      <c r="D5" s="6">
        <v>4</v>
      </c>
      <c r="E5" s="5">
        <v>5</v>
      </c>
      <c r="F5" s="6">
        <v>6</v>
      </c>
      <c r="G5" s="5">
        <v>7</v>
      </c>
      <c r="H5" s="6">
        <v>8</v>
      </c>
      <c r="I5" s="5">
        <v>9</v>
      </c>
    </row>
    <row r="6" spans="1:9" s="4" customFormat="1" ht="24.95" customHeight="1">
      <c r="A6" s="267" t="s">
        <v>194</v>
      </c>
      <c r="B6" s="267"/>
      <c r="C6" s="267"/>
      <c r="D6" s="267"/>
      <c r="E6" s="267"/>
      <c r="F6" s="267"/>
      <c r="G6" s="267"/>
      <c r="H6" s="267"/>
      <c r="I6" s="267"/>
    </row>
    <row r="7" spans="1:9" s="4" customFormat="1" ht="20.100000000000001" customHeight="1">
      <c r="A7" s="7" t="s">
        <v>148</v>
      </c>
      <c r="B7" s="8">
        <v>1000</v>
      </c>
      <c r="C7" s="113">
        <f>SUM('ІІІ. Рух грош. коштів'!C8)</f>
        <v>13.1</v>
      </c>
      <c r="D7" s="113">
        <f>SUM('ІІІ. Рух грош. коштів'!F8)</f>
        <v>26.7</v>
      </c>
      <c r="E7" s="217">
        <f>SUM('ІІІ. Рух грош. коштів'!E8)</f>
        <v>15</v>
      </c>
      <c r="F7" s="113">
        <f t="shared" ref="F7:F13" si="0">D7</f>
        <v>26.7</v>
      </c>
      <c r="G7" s="113">
        <f>F7-E7</f>
        <v>11.7</v>
      </c>
      <c r="H7" s="148">
        <f>(F7/E7)*100</f>
        <v>178</v>
      </c>
      <c r="I7" s="85"/>
    </row>
    <row r="8" spans="1:9" ht="20.100000000000001" customHeight="1">
      <c r="A8" s="7" t="s">
        <v>132</v>
      </c>
      <c r="B8" s="8">
        <v>1010</v>
      </c>
      <c r="C8" s="113">
        <v>-7936.8</v>
      </c>
      <c r="D8" s="113">
        <v>-8172.3</v>
      </c>
      <c r="E8" s="217">
        <f>-6633.9+(-6633.9)</f>
        <v>-13267.8</v>
      </c>
      <c r="F8" s="113">
        <f t="shared" si="0"/>
        <v>-8172.3</v>
      </c>
      <c r="G8" s="101">
        <f>F8-E8</f>
        <v>5095.4999999999991</v>
      </c>
      <c r="H8" s="148">
        <f t="shared" ref="H8:H73" si="1">(F8/E8)*100</f>
        <v>61.594989372767152</v>
      </c>
      <c r="I8" s="85"/>
    </row>
    <row r="9" spans="1:9" s="191" customFormat="1" ht="20.100000000000001" customHeight="1">
      <c r="A9" s="187" t="s">
        <v>406</v>
      </c>
      <c r="B9" s="188">
        <v>1011</v>
      </c>
      <c r="C9" s="210">
        <v>-2206.7199999999998</v>
      </c>
      <c r="D9" s="255">
        <f>-1645.83</f>
        <v>-1645.83</v>
      </c>
      <c r="E9" s="219">
        <f>-2216.24+(-2216.24)</f>
        <v>-4432.4799999999996</v>
      </c>
      <c r="F9" s="233">
        <f t="shared" si="0"/>
        <v>-1645.83</v>
      </c>
      <c r="G9" s="186">
        <f t="shared" ref="G9:G61" si="2">F9-E9</f>
        <v>2786.6499999999996</v>
      </c>
      <c r="H9" s="189">
        <f t="shared" si="1"/>
        <v>37.131132007363824</v>
      </c>
      <c r="I9" s="190"/>
    </row>
    <row r="10" spans="1:9" ht="20.100000000000001" customHeight="1">
      <c r="A10" s="7" t="s">
        <v>407</v>
      </c>
      <c r="B10" s="6">
        <v>1012</v>
      </c>
      <c r="C10" s="211">
        <v>-486.7</v>
      </c>
      <c r="D10" s="211">
        <v>-615.38</v>
      </c>
      <c r="E10" s="220">
        <f>-342+(-342)</f>
        <v>-684</v>
      </c>
      <c r="F10" s="211">
        <f t="shared" si="0"/>
        <v>-615.38</v>
      </c>
      <c r="G10" s="101">
        <f t="shared" si="2"/>
        <v>68.62</v>
      </c>
      <c r="H10" s="148">
        <f t="shared" si="1"/>
        <v>89.967836257309941</v>
      </c>
      <c r="I10" s="84"/>
    </row>
    <row r="11" spans="1:9" ht="20.100000000000001" customHeight="1">
      <c r="A11" s="7" t="s">
        <v>408</v>
      </c>
      <c r="B11" s="6">
        <v>1013</v>
      </c>
      <c r="C11" s="211">
        <v>-581.95000000000005</v>
      </c>
      <c r="D11" s="220">
        <v>-531.39</v>
      </c>
      <c r="E11" s="220">
        <f>-547.5+(-547.5)</f>
        <v>-1095</v>
      </c>
      <c r="F11" s="220">
        <f t="shared" si="0"/>
        <v>-531.39</v>
      </c>
      <c r="G11" s="101">
        <f t="shared" si="2"/>
        <v>563.61</v>
      </c>
      <c r="H11" s="148">
        <f t="shared" si="1"/>
        <v>48.528767123287672</v>
      </c>
      <c r="I11" s="84"/>
    </row>
    <row r="12" spans="1:9" ht="20.100000000000001" customHeight="1">
      <c r="A12" s="7" t="s">
        <v>5</v>
      </c>
      <c r="B12" s="6">
        <v>1014</v>
      </c>
      <c r="C12" s="211">
        <v>-5302.7</v>
      </c>
      <c r="D12" s="220">
        <f>-SUM('6.1. Інша інфо_1'!I15:K15)</f>
        <v>-5705.7999999999993</v>
      </c>
      <c r="E12" s="222">
        <f>-SUM('6.1. Інша інфо_1'!F15:H15)</f>
        <v>-5784.5</v>
      </c>
      <c r="F12" s="220">
        <f t="shared" si="0"/>
        <v>-5705.7999999999993</v>
      </c>
      <c r="G12" s="101">
        <f t="shared" si="2"/>
        <v>78.700000000000728</v>
      </c>
      <c r="H12" s="148">
        <f t="shared" si="1"/>
        <v>98.639467542570642</v>
      </c>
      <c r="I12" s="84"/>
    </row>
    <row r="13" spans="1:9" ht="20.100000000000001" customHeight="1">
      <c r="A13" s="7" t="s">
        <v>6</v>
      </c>
      <c r="B13" s="6">
        <v>1015</v>
      </c>
      <c r="C13" s="195">
        <v>-1089.57</v>
      </c>
      <c r="D13" s="223">
        <f>-1154.7</f>
        <v>-1154.7</v>
      </c>
      <c r="E13" s="223">
        <f>-636.28+(-636.28)</f>
        <v>-1272.56</v>
      </c>
      <c r="F13" s="223">
        <f t="shared" si="0"/>
        <v>-1154.7</v>
      </c>
      <c r="G13" s="101">
        <f t="shared" si="2"/>
        <v>117.8599999999999</v>
      </c>
      <c r="H13" s="148">
        <f t="shared" si="1"/>
        <v>90.738354183692721</v>
      </c>
      <c r="I13" s="84"/>
    </row>
    <row r="14" spans="1:9" ht="37.5">
      <c r="A14" s="7" t="s">
        <v>409</v>
      </c>
      <c r="B14" s="6">
        <v>1016</v>
      </c>
      <c r="C14" s="101" t="s">
        <v>241</v>
      </c>
      <c r="D14" s="101" t="s">
        <v>241</v>
      </c>
      <c r="E14" s="101" t="s">
        <v>241</v>
      </c>
      <c r="F14" s="101" t="s">
        <v>241</v>
      </c>
      <c r="G14" s="101" t="e">
        <f t="shared" si="2"/>
        <v>#VALUE!</v>
      </c>
      <c r="H14" s="148" t="e">
        <f t="shared" si="1"/>
        <v>#VALUE!</v>
      </c>
      <c r="I14" s="84"/>
    </row>
    <row r="15" spans="1:9" ht="20.100000000000001" customHeight="1">
      <c r="A15" s="7" t="s">
        <v>410</v>
      </c>
      <c r="B15" s="6">
        <v>1017</v>
      </c>
      <c r="C15" s="101"/>
      <c r="D15" s="101"/>
      <c r="E15" s="101"/>
      <c r="F15" s="101"/>
      <c r="G15" s="101">
        <f t="shared" si="2"/>
        <v>0</v>
      </c>
      <c r="H15" s="148" t="e">
        <f t="shared" si="1"/>
        <v>#DIV/0!</v>
      </c>
      <c r="I15" s="84"/>
    </row>
    <row r="16" spans="1:9" ht="20.100000000000001" customHeight="1">
      <c r="A16" s="7" t="s">
        <v>411</v>
      </c>
      <c r="B16" s="6">
        <v>1018</v>
      </c>
      <c r="C16" s="239"/>
      <c r="D16" s="101"/>
      <c r="E16" s="101"/>
      <c r="F16" s="101"/>
      <c r="G16" s="101">
        <f t="shared" si="2"/>
        <v>0</v>
      </c>
      <c r="H16" s="148" t="e">
        <f t="shared" si="1"/>
        <v>#DIV/0!</v>
      </c>
      <c r="I16" s="84"/>
    </row>
    <row r="17" spans="1:9" s="4" customFormat="1" ht="20.100000000000001" customHeight="1">
      <c r="A17" s="9" t="s">
        <v>24</v>
      </c>
      <c r="B17" s="10">
        <v>1020</v>
      </c>
      <c r="C17" s="180">
        <f>SUM(C7,C8)</f>
        <v>-7923.7</v>
      </c>
      <c r="D17" s="180">
        <f>SUM(D7,D8)</f>
        <v>-8145.6</v>
      </c>
      <c r="E17" s="224">
        <f>SUM(E7,E8)</f>
        <v>-13252.8</v>
      </c>
      <c r="F17" s="180">
        <f>D17</f>
        <v>-8145.6</v>
      </c>
      <c r="G17" s="110">
        <f t="shared" si="2"/>
        <v>5107.1999999999989</v>
      </c>
      <c r="H17" s="150">
        <f t="shared" si="1"/>
        <v>61.46323795726186</v>
      </c>
      <c r="I17" s="86"/>
    </row>
    <row r="18" spans="1:9" ht="20.100000000000001" customHeight="1">
      <c r="A18" s="7" t="s">
        <v>158</v>
      </c>
      <c r="B18" s="8">
        <v>1030</v>
      </c>
      <c r="C18" s="149">
        <f>SUM(C19:C38,C40)</f>
        <v>0</v>
      </c>
      <c r="D18" s="149">
        <f>SUM(D19:D38,D40)</f>
        <v>0</v>
      </c>
      <c r="E18" s="149">
        <f>SUM(E19:E38,E40)</f>
        <v>0</v>
      </c>
      <c r="F18" s="149">
        <f>SUM(F19:F38,F40)</f>
        <v>0</v>
      </c>
      <c r="G18" s="101">
        <f t="shared" si="2"/>
        <v>0</v>
      </c>
      <c r="H18" s="148" t="e">
        <f t="shared" si="1"/>
        <v>#DIV/0!</v>
      </c>
      <c r="I18" s="85"/>
    </row>
    <row r="19" spans="1:9" ht="20.100000000000001" customHeight="1">
      <c r="A19" s="7" t="s">
        <v>97</v>
      </c>
      <c r="B19" s="8">
        <v>1031</v>
      </c>
      <c r="C19" s="101" t="s">
        <v>241</v>
      </c>
      <c r="D19" s="101" t="s">
        <v>241</v>
      </c>
      <c r="E19" s="101" t="s">
        <v>241</v>
      </c>
      <c r="F19" s="101" t="s">
        <v>241</v>
      </c>
      <c r="G19" s="101" t="e">
        <f t="shared" si="2"/>
        <v>#VALUE!</v>
      </c>
      <c r="H19" s="148" t="e">
        <f t="shared" si="1"/>
        <v>#VALUE!</v>
      </c>
      <c r="I19" s="85"/>
    </row>
    <row r="20" spans="1:9" ht="20.100000000000001" customHeight="1">
      <c r="A20" s="7" t="s">
        <v>150</v>
      </c>
      <c r="B20" s="8">
        <v>1032</v>
      </c>
      <c r="C20" s="101" t="s">
        <v>241</v>
      </c>
      <c r="D20" s="101" t="s">
        <v>241</v>
      </c>
      <c r="E20" s="101" t="s">
        <v>241</v>
      </c>
      <c r="F20" s="101" t="s">
        <v>241</v>
      </c>
      <c r="G20" s="101" t="e">
        <f t="shared" si="2"/>
        <v>#VALUE!</v>
      </c>
      <c r="H20" s="148" t="e">
        <f t="shared" si="1"/>
        <v>#VALUE!</v>
      </c>
      <c r="I20" s="85"/>
    </row>
    <row r="21" spans="1:9" ht="20.100000000000001" customHeight="1">
      <c r="A21" s="7" t="s">
        <v>58</v>
      </c>
      <c r="B21" s="8">
        <v>1033</v>
      </c>
      <c r="C21" s="101" t="s">
        <v>241</v>
      </c>
      <c r="D21" s="101" t="s">
        <v>241</v>
      </c>
      <c r="E21" s="101" t="s">
        <v>241</v>
      </c>
      <c r="F21" s="101" t="s">
        <v>241</v>
      </c>
      <c r="G21" s="101" t="e">
        <f t="shared" si="2"/>
        <v>#VALUE!</v>
      </c>
      <c r="H21" s="148" t="e">
        <f t="shared" si="1"/>
        <v>#VALUE!</v>
      </c>
      <c r="I21" s="85"/>
    </row>
    <row r="22" spans="1:9" ht="20.100000000000001" customHeight="1">
      <c r="A22" s="7" t="s">
        <v>22</v>
      </c>
      <c r="B22" s="8">
        <v>1034</v>
      </c>
      <c r="C22" s="101" t="s">
        <v>241</v>
      </c>
      <c r="D22" s="101" t="s">
        <v>241</v>
      </c>
      <c r="E22" s="101" t="s">
        <v>241</v>
      </c>
      <c r="F22" s="101" t="s">
        <v>241</v>
      </c>
      <c r="G22" s="101" t="e">
        <f t="shared" si="2"/>
        <v>#VALUE!</v>
      </c>
      <c r="H22" s="148" t="e">
        <f t="shared" si="1"/>
        <v>#VALUE!</v>
      </c>
      <c r="I22" s="85"/>
    </row>
    <row r="23" spans="1:9" ht="20.100000000000001" customHeight="1">
      <c r="A23" s="7" t="s">
        <v>23</v>
      </c>
      <c r="B23" s="8">
        <v>1035</v>
      </c>
      <c r="C23" s="101" t="s">
        <v>241</v>
      </c>
      <c r="D23" s="101" t="s">
        <v>241</v>
      </c>
      <c r="E23" s="101" t="s">
        <v>241</v>
      </c>
      <c r="F23" s="101" t="s">
        <v>241</v>
      </c>
      <c r="G23" s="101" t="e">
        <f t="shared" si="2"/>
        <v>#VALUE!</v>
      </c>
      <c r="H23" s="148" t="e">
        <f t="shared" si="1"/>
        <v>#VALUE!</v>
      </c>
      <c r="I23" s="85"/>
    </row>
    <row r="24" spans="1:9" ht="20.100000000000001" customHeight="1">
      <c r="A24" s="7" t="s">
        <v>34</v>
      </c>
      <c r="B24" s="8">
        <v>1036</v>
      </c>
      <c r="C24" s="101" t="s">
        <v>241</v>
      </c>
      <c r="D24" s="101" t="s">
        <v>241</v>
      </c>
      <c r="E24" s="101" t="s">
        <v>241</v>
      </c>
      <c r="F24" s="101" t="s">
        <v>241</v>
      </c>
      <c r="G24" s="101" t="e">
        <f t="shared" si="2"/>
        <v>#VALUE!</v>
      </c>
      <c r="H24" s="148" t="e">
        <f t="shared" si="1"/>
        <v>#VALUE!</v>
      </c>
      <c r="I24" s="85"/>
    </row>
    <row r="25" spans="1:9" ht="20.100000000000001" customHeight="1">
      <c r="A25" s="7" t="s">
        <v>35</v>
      </c>
      <c r="B25" s="8">
        <v>1037</v>
      </c>
      <c r="C25" s="101" t="s">
        <v>241</v>
      </c>
      <c r="D25" s="101" t="s">
        <v>241</v>
      </c>
      <c r="E25" s="101" t="s">
        <v>241</v>
      </c>
      <c r="F25" s="101" t="s">
        <v>241</v>
      </c>
      <c r="G25" s="101" t="e">
        <f t="shared" si="2"/>
        <v>#VALUE!</v>
      </c>
      <c r="H25" s="148" t="e">
        <f t="shared" si="1"/>
        <v>#VALUE!</v>
      </c>
      <c r="I25" s="85"/>
    </row>
    <row r="26" spans="1:9" ht="20.100000000000001" customHeight="1">
      <c r="A26" s="7" t="s">
        <v>36</v>
      </c>
      <c r="B26" s="8">
        <v>1038</v>
      </c>
      <c r="C26" s="101"/>
      <c r="D26" s="101"/>
      <c r="E26" s="101"/>
      <c r="F26" s="101"/>
      <c r="G26" s="101">
        <f t="shared" si="2"/>
        <v>0</v>
      </c>
      <c r="H26" s="148" t="e">
        <f t="shared" si="1"/>
        <v>#DIV/0!</v>
      </c>
      <c r="I26" s="85"/>
    </row>
    <row r="27" spans="1:9" ht="20.100000000000001" customHeight="1">
      <c r="A27" s="7" t="s">
        <v>37</v>
      </c>
      <c r="B27" s="8">
        <v>1039</v>
      </c>
      <c r="C27" s="101"/>
      <c r="D27" s="101"/>
      <c r="E27" s="101"/>
      <c r="F27" s="101"/>
      <c r="G27" s="101">
        <f t="shared" si="2"/>
        <v>0</v>
      </c>
      <c r="H27" s="148" t="e">
        <f t="shared" si="1"/>
        <v>#DIV/0!</v>
      </c>
      <c r="I27" s="85"/>
    </row>
    <row r="28" spans="1:9" ht="42.75" customHeight="1">
      <c r="A28" s="7" t="s">
        <v>38</v>
      </c>
      <c r="B28" s="8">
        <v>1040</v>
      </c>
      <c r="C28" s="101"/>
      <c r="D28" s="101"/>
      <c r="E28" s="101"/>
      <c r="F28" s="101"/>
      <c r="G28" s="101">
        <f t="shared" si="2"/>
        <v>0</v>
      </c>
      <c r="H28" s="148" t="e">
        <f t="shared" si="1"/>
        <v>#DIV/0!</v>
      </c>
      <c r="I28" s="85"/>
    </row>
    <row r="29" spans="1:9" ht="42.75" customHeight="1">
      <c r="A29" s="7" t="s">
        <v>39</v>
      </c>
      <c r="B29" s="8">
        <v>1041</v>
      </c>
      <c r="C29" s="101"/>
      <c r="D29" s="101"/>
      <c r="E29" s="101"/>
      <c r="F29" s="101"/>
      <c r="G29" s="101">
        <f t="shared" si="2"/>
        <v>0</v>
      </c>
      <c r="H29" s="148" t="e">
        <f t="shared" si="1"/>
        <v>#DIV/0!</v>
      </c>
      <c r="I29" s="85"/>
    </row>
    <row r="30" spans="1:9" ht="20.100000000000001" customHeight="1">
      <c r="A30" s="7" t="s">
        <v>40</v>
      </c>
      <c r="B30" s="8">
        <v>1042</v>
      </c>
      <c r="C30" s="101"/>
      <c r="D30" s="101"/>
      <c r="E30" s="101"/>
      <c r="F30" s="101"/>
      <c r="G30" s="101">
        <f t="shared" si="2"/>
        <v>0</v>
      </c>
      <c r="H30" s="148" t="e">
        <f t="shared" si="1"/>
        <v>#DIV/0!</v>
      </c>
      <c r="I30" s="85"/>
    </row>
    <row r="31" spans="1:9" ht="20.100000000000001" customHeight="1">
      <c r="A31" s="7" t="s">
        <v>41</v>
      </c>
      <c r="B31" s="8">
        <v>1043</v>
      </c>
      <c r="C31" s="101"/>
      <c r="D31" s="101"/>
      <c r="E31" s="101"/>
      <c r="F31" s="101"/>
      <c r="G31" s="101">
        <f t="shared" si="2"/>
        <v>0</v>
      </c>
      <c r="H31" s="148" t="e">
        <f t="shared" si="1"/>
        <v>#DIV/0!</v>
      </c>
      <c r="I31" s="85"/>
    </row>
    <row r="32" spans="1:9" ht="20.100000000000001" customHeight="1">
      <c r="A32" s="7" t="s">
        <v>42</v>
      </c>
      <c r="B32" s="8">
        <v>1044</v>
      </c>
      <c r="C32" s="101"/>
      <c r="D32" s="101"/>
      <c r="E32" s="101"/>
      <c r="F32" s="101"/>
      <c r="G32" s="101">
        <f t="shared" si="2"/>
        <v>0</v>
      </c>
      <c r="H32" s="148" t="e">
        <f t="shared" si="1"/>
        <v>#DIV/0!</v>
      </c>
      <c r="I32" s="85"/>
    </row>
    <row r="33" spans="1:9" ht="20.100000000000001" customHeight="1">
      <c r="A33" s="7" t="s">
        <v>60</v>
      </c>
      <c r="B33" s="8">
        <v>1045</v>
      </c>
      <c r="C33" s="101"/>
      <c r="D33" s="101"/>
      <c r="E33" s="101"/>
      <c r="F33" s="101"/>
      <c r="G33" s="101">
        <f t="shared" si="2"/>
        <v>0</v>
      </c>
      <c r="H33" s="148" t="e">
        <f t="shared" si="1"/>
        <v>#DIV/0!</v>
      </c>
      <c r="I33" s="85"/>
    </row>
    <row r="34" spans="1:9" ht="20.100000000000001" customHeight="1">
      <c r="A34" s="7" t="s">
        <v>43</v>
      </c>
      <c r="B34" s="8">
        <v>1046</v>
      </c>
      <c r="C34" s="101"/>
      <c r="D34" s="101"/>
      <c r="E34" s="101"/>
      <c r="F34" s="101"/>
      <c r="G34" s="101">
        <f t="shared" si="2"/>
        <v>0</v>
      </c>
      <c r="H34" s="148" t="e">
        <f t="shared" si="1"/>
        <v>#DIV/0!</v>
      </c>
      <c r="I34" s="85"/>
    </row>
    <row r="35" spans="1:9" ht="20.100000000000001" customHeight="1">
      <c r="A35" s="7" t="s">
        <v>44</v>
      </c>
      <c r="B35" s="8">
        <v>1047</v>
      </c>
      <c r="C35" s="101"/>
      <c r="D35" s="101"/>
      <c r="E35" s="101"/>
      <c r="F35" s="101"/>
      <c r="G35" s="101">
        <f t="shared" si="2"/>
        <v>0</v>
      </c>
      <c r="H35" s="148" t="e">
        <f t="shared" si="1"/>
        <v>#DIV/0!</v>
      </c>
      <c r="I35" s="85"/>
    </row>
    <row r="36" spans="1:9" ht="20.100000000000001" customHeight="1">
      <c r="A36" s="7" t="s">
        <v>45</v>
      </c>
      <c r="B36" s="8">
        <v>1048</v>
      </c>
      <c r="C36" s="101"/>
      <c r="D36" s="101"/>
      <c r="E36" s="101"/>
      <c r="F36" s="101"/>
      <c r="G36" s="101">
        <f t="shared" si="2"/>
        <v>0</v>
      </c>
      <c r="H36" s="148" t="e">
        <f t="shared" si="1"/>
        <v>#DIV/0!</v>
      </c>
      <c r="I36" s="85"/>
    </row>
    <row r="37" spans="1:9" ht="20.100000000000001" customHeight="1">
      <c r="A37" s="7" t="s">
        <v>46</v>
      </c>
      <c r="B37" s="8">
        <v>1049</v>
      </c>
      <c r="C37" s="101"/>
      <c r="D37" s="101"/>
      <c r="E37" s="101"/>
      <c r="F37" s="101"/>
      <c r="G37" s="101">
        <f t="shared" si="2"/>
        <v>0</v>
      </c>
      <c r="H37" s="148" t="e">
        <f t="shared" si="1"/>
        <v>#DIV/0!</v>
      </c>
      <c r="I37" s="85"/>
    </row>
    <row r="38" spans="1:9" ht="42.75" customHeight="1">
      <c r="A38" s="7" t="s">
        <v>71</v>
      </c>
      <c r="B38" s="8">
        <v>1050</v>
      </c>
      <c r="C38" s="101"/>
      <c r="D38" s="101"/>
      <c r="E38" s="101"/>
      <c r="F38" s="101"/>
      <c r="G38" s="101">
        <f t="shared" si="2"/>
        <v>0</v>
      </c>
      <c r="H38" s="148" t="e">
        <f t="shared" si="1"/>
        <v>#DIV/0!</v>
      </c>
      <c r="I38" s="85"/>
    </row>
    <row r="39" spans="1:9" ht="20.100000000000001" customHeight="1">
      <c r="A39" s="7" t="s">
        <v>47</v>
      </c>
      <c r="B39" s="5" t="s">
        <v>333</v>
      </c>
      <c r="C39" s="101"/>
      <c r="D39" s="101"/>
      <c r="E39" s="101"/>
      <c r="F39" s="101"/>
      <c r="G39" s="101">
        <f t="shared" si="2"/>
        <v>0</v>
      </c>
      <c r="H39" s="148" t="e">
        <f t="shared" si="1"/>
        <v>#DIV/0!</v>
      </c>
      <c r="I39" s="85"/>
    </row>
    <row r="40" spans="1:9" ht="20.100000000000001" customHeight="1">
      <c r="A40" s="7" t="s">
        <v>100</v>
      </c>
      <c r="B40" s="8">
        <v>1051</v>
      </c>
      <c r="C40" s="101" t="s">
        <v>241</v>
      </c>
      <c r="D40" s="101" t="s">
        <v>241</v>
      </c>
      <c r="E40" s="101" t="s">
        <v>241</v>
      </c>
      <c r="F40" s="101" t="s">
        <v>241</v>
      </c>
      <c r="G40" s="101" t="e">
        <f t="shared" si="2"/>
        <v>#VALUE!</v>
      </c>
      <c r="H40" s="148" t="e">
        <f t="shared" si="1"/>
        <v>#VALUE!</v>
      </c>
      <c r="I40" s="85"/>
    </row>
    <row r="41" spans="1:9" ht="20.100000000000001" customHeight="1">
      <c r="A41" s="7" t="s">
        <v>159</v>
      </c>
      <c r="B41" s="8">
        <v>1060</v>
      </c>
      <c r="C41" s="149">
        <f>SUM(C42:C48)</f>
        <v>0</v>
      </c>
      <c r="D41" s="149">
        <f>SUM(D42:D48)</f>
        <v>0</v>
      </c>
      <c r="E41" s="149">
        <f>SUM(E42:E48)</f>
        <v>0</v>
      </c>
      <c r="F41" s="149">
        <f>SUM(F42:F48)</f>
        <v>0</v>
      </c>
      <c r="G41" s="101">
        <f t="shared" si="2"/>
        <v>0</v>
      </c>
      <c r="H41" s="148" t="e">
        <f t="shared" si="1"/>
        <v>#DIV/0!</v>
      </c>
      <c r="I41" s="85"/>
    </row>
    <row r="42" spans="1:9" ht="20.100000000000001" customHeight="1">
      <c r="A42" s="7" t="s">
        <v>135</v>
      </c>
      <c r="B42" s="8">
        <v>1061</v>
      </c>
      <c r="C42" s="101" t="s">
        <v>241</v>
      </c>
      <c r="D42" s="101" t="s">
        <v>241</v>
      </c>
      <c r="E42" s="101" t="s">
        <v>241</v>
      </c>
      <c r="F42" s="101" t="s">
        <v>241</v>
      </c>
      <c r="G42" s="101" t="e">
        <f t="shared" si="2"/>
        <v>#VALUE!</v>
      </c>
      <c r="H42" s="148" t="e">
        <f t="shared" si="1"/>
        <v>#VALUE!</v>
      </c>
      <c r="I42" s="85"/>
    </row>
    <row r="43" spans="1:9" ht="20.100000000000001" customHeight="1">
      <c r="A43" s="7" t="s">
        <v>136</v>
      </c>
      <c r="B43" s="8">
        <v>1062</v>
      </c>
      <c r="C43" s="101" t="s">
        <v>241</v>
      </c>
      <c r="D43" s="101" t="s">
        <v>241</v>
      </c>
      <c r="E43" s="101" t="s">
        <v>241</v>
      </c>
      <c r="F43" s="101" t="s">
        <v>241</v>
      </c>
      <c r="G43" s="101" t="e">
        <f t="shared" si="2"/>
        <v>#VALUE!</v>
      </c>
      <c r="H43" s="148" t="e">
        <f t="shared" si="1"/>
        <v>#VALUE!</v>
      </c>
      <c r="I43" s="85"/>
    </row>
    <row r="44" spans="1:9" ht="20.100000000000001" customHeight="1">
      <c r="A44" s="7" t="s">
        <v>36</v>
      </c>
      <c r="B44" s="8">
        <v>1063</v>
      </c>
      <c r="C44" s="101" t="s">
        <v>241</v>
      </c>
      <c r="D44" s="101" t="s">
        <v>241</v>
      </c>
      <c r="E44" s="101" t="s">
        <v>241</v>
      </c>
      <c r="F44" s="101" t="s">
        <v>241</v>
      </c>
      <c r="G44" s="101" t="e">
        <f t="shared" si="2"/>
        <v>#VALUE!</v>
      </c>
      <c r="H44" s="148" t="e">
        <f t="shared" si="1"/>
        <v>#VALUE!</v>
      </c>
      <c r="I44" s="85"/>
    </row>
    <row r="45" spans="1:9" ht="20.100000000000001" customHeight="1">
      <c r="A45" s="7" t="s">
        <v>37</v>
      </c>
      <c r="B45" s="8">
        <v>1064</v>
      </c>
      <c r="C45" s="101" t="s">
        <v>241</v>
      </c>
      <c r="D45" s="101" t="s">
        <v>241</v>
      </c>
      <c r="E45" s="101" t="s">
        <v>241</v>
      </c>
      <c r="F45" s="101" t="s">
        <v>241</v>
      </c>
      <c r="G45" s="101" t="e">
        <f t="shared" si="2"/>
        <v>#VALUE!</v>
      </c>
      <c r="H45" s="148" t="e">
        <f t="shared" si="1"/>
        <v>#VALUE!</v>
      </c>
      <c r="I45" s="85"/>
    </row>
    <row r="46" spans="1:9" ht="20.100000000000001" customHeight="1">
      <c r="A46" s="7" t="s">
        <v>59</v>
      </c>
      <c r="B46" s="8">
        <v>1065</v>
      </c>
      <c r="C46" s="101" t="s">
        <v>241</v>
      </c>
      <c r="D46" s="101" t="s">
        <v>241</v>
      </c>
      <c r="E46" s="101" t="s">
        <v>241</v>
      </c>
      <c r="F46" s="101" t="s">
        <v>241</v>
      </c>
      <c r="G46" s="101" t="e">
        <f t="shared" si="2"/>
        <v>#VALUE!</v>
      </c>
      <c r="H46" s="148" t="e">
        <f t="shared" si="1"/>
        <v>#VALUE!</v>
      </c>
      <c r="I46" s="85"/>
    </row>
    <row r="47" spans="1:9" ht="20.100000000000001" customHeight="1">
      <c r="A47" s="7" t="s">
        <v>74</v>
      </c>
      <c r="B47" s="8">
        <v>1066</v>
      </c>
      <c r="C47" s="101" t="s">
        <v>241</v>
      </c>
      <c r="D47" s="101" t="s">
        <v>241</v>
      </c>
      <c r="E47" s="101" t="s">
        <v>241</v>
      </c>
      <c r="F47" s="101" t="s">
        <v>241</v>
      </c>
      <c r="G47" s="101" t="e">
        <f t="shared" si="2"/>
        <v>#VALUE!</v>
      </c>
      <c r="H47" s="148" t="e">
        <f t="shared" si="1"/>
        <v>#VALUE!</v>
      </c>
      <c r="I47" s="85"/>
    </row>
    <row r="48" spans="1:9" ht="20.100000000000001" customHeight="1">
      <c r="A48" s="7" t="s">
        <v>109</v>
      </c>
      <c r="B48" s="8">
        <v>1067</v>
      </c>
      <c r="C48" s="101" t="s">
        <v>241</v>
      </c>
      <c r="D48" s="101" t="s">
        <v>241</v>
      </c>
      <c r="E48" s="101" t="s">
        <v>241</v>
      </c>
      <c r="F48" s="101" t="s">
        <v>241</v>
      </c>
      <c r="G48" s="101" t="e">
        <f t="shared" si="2"/>
        <v>#VALUE!</v>
      </c>
      <c r="H48" s="148" t="e">
        <f t="shared" si="1"/>
        <v>#VALUE!</v>
      </c>
      <c r="I48" s="85"/>
    </row>
    <row r="49" spans="1:9" ht="20.100000000000001" customHeight="1">
      <c r="A49" s="7" t="s">
        <v>265</v>
      </c>
      <c r="B49" s="8">
        <v>1070</v>
      </c>
      <c r="C49" s="181">
        <f>SUM(C50:C53)</f>
        <v>9654.4</v>
      </c>
      <c r="D49" s="181">
        <f>SUM(D50:D53)</f>
        <v>9542.6</v>
      </c>
      <c r="E49" s="225">
        <f>SUM(E50:E53)</f>
        <v>13260</v>
      </c>
      <c r="F49" s="181">
        <f>SUM(F50:F53)</f>
        <v>9542.6</v>
      </c>
      <c r="G49" s="101">
        <f>F49-E49</f>
        <v>-3717.3999999999996</v>
      </c>
      <c r="H49" s="148">
        <f t="shared" si="1"/>
        <v>71.965309200603329</v>
      </c>
      <c r="I49" s="85"/>
    </row>
    <row r="50" spans="1:9" ht="20.100000000000001" customHeight="1">
      <c r="A50" s="7" t="s">
        <v>155</v>
      </c>
      <c r="B50" s="8">
        <v>1071</v>
      </c>
      <c r="C50" s="113"/>
      <c r="D50" s="113"/>
      <c r="E50" s="113"/>
      <c r="F50" s="113"/>
      <c r="G50" s="101">
        <f t="shared" si="2"/>
        <v>0</v>
      </c>
      <c r="H50" s="148" t="e">
        <f t="shared" si="1"/>
        <v>#DIV/0!</v>
      </c>
      <c r="I50" s="85"/>
    </row>
    <row r="51" spans="1:9" ht="20.100000000000001" customHeight="1">
      <c r="A51" s="7" t="s">
        <v>471</v>
      </c>
      <c r="B51" s="8"/>
      <c r="C51" s="113"/>
      <c r="D51" s="113"/>
      <c r="E51" s="113"/>
      <c r="F51" s="113"/>
      <c r="G51" s="101"/>
      <c r="H51" s="148"/>
      <c r="I51" s="85"/>
    </row>
    <row r="52" spans="1:9" ht="33" customHeight="1">
      <c r="A52" s="7" t="s">
        <v>463</v>
      </c>
      <c r="B52" s="8">
        <v>1072</v>
      </c>
      <c r="C52" s="113"/>
      <c r="D52" s="113"/>
      <c r="E52" s="113"/>
      <c r="F52" s="113"/>
      <c r="G52" s="101">
        <f t="shared" si="2"/>
        <v>0</v>
      </c>
      <c r="H52" s="148" t="e">
        <f t="shared" si="1"/>
        <v>#DIV/0!</v>
      </c>
      <c r="I52" s="85"/>
    </row>
    <row r="53" spans="1:9" ht="20.100000000000001" customHeight="1">
      <c r="A53" s="7" t="s">
        <v>460</v>
      </c>
      <c r="B53" s="8">
        <v>1073</v>
      </c>
      <c r="C53" s="113">
        <v>9654.4</v>
      </c>
      <c r="D53" s="113">
        <v>9542.6</v>
      </c>
      <c r="E53" s="217">
        <f>SUM('ІІІ. Рух грош. коштів'!E11)</f>
        <v>13260</v>
      </c>
      <c r="F53" s="113">
        <f>SUM(D53)</f>
        <v>9542.6</v>
      </c>
      <c r="G53" s="101">
        <f t="shared" si="2"/>
        <v>-3717.3999999999996</v>
      </c>
      <c r="H53" s="148">
        <f t="shared" si="1"/>
        <v>71.965309200603329</v>
      </c>
      <c r="I53" s="85"/>
    </row>
    <row r="54" spans="1:9" ht="20.100000000000001" customHeight="1">
      <c r="A54" s="81" t="s">
        <v>75</v>
      </c>
      <c r="B54" s="8">
        <v>1080</v>
      </c>
      <c r="C54" s="149">
        <f>SUM(C55:C61)</f>
        <v>-1742.1</v>
      </c>
      <c r="D54" s="149">
        <f>SUM(D55:D61)</f>
        <v>-1484.7</v>
      </c>
      <c r="E54" s="225">
        <f>E61+E74</f>
        <v>-4.6999999999999993</v>
      </c>
      <c r="F54" s="149">
        <f>SUM(F55:F61)</f>
        <v>-1484.7</v>
      </c>
      <c r="G54" s="101">
        <f t="shared" si="2"/>
        <v>-1480</v>
      </c>
      <c r="H54" s="148">
        <f t="shared" si="1"/>
        <v>31589.361702127666</v>
      </c>
      <c r="I54" s="85"/>
    </row>
    <row r="55" spans="1:9" ht="20.100000000000001" customHeight="1">
      <c r="A55" s="7" t="s">
        <v>155</v>
      </c>
      <c r="B55" s="8">
        <v>1081</v>
      </c>
      <c r="C55" s="113" t="s">
        <v>241</v>
      </c>
      <c r="D55" s="113" t="s">
        <v>241</v>
      </c>
      <c r="E55" s="113" t="s">
        <v>241</v>
      </c>
      <c r="F55" s="113" t="s">
        <v>241</v>
      </c>
      <c r="G55" s="101" t="e">
        <f t="shared" si="2"/>
        <v>#VALUE!</v>
      </c>
      <c r="H55" s="148" t="e">
        <f t="shared" si="1"/>
        <v>#VALUE!</v>
      </c>
      <c r="I55" s="85"/>
    </row>
    <row r="56" spans="1:9" ht="20.100000000000001" customHeight="1">
      <c r="A56" s="7" t="s">
        <v>391</v>
      </c>
      <c r="B56" s="8">
        <v>1082</v>
      </c>
      <c r="C56" s="113"/>
      <c r="D56" s="113"/>
      <c r="E56" s="113" t="s">
        <v>241</v>
      </c>
      <c r="F56" s="199">
        <f>SUM(D56)</f>
        <v>0</v>
      </c>
      <c r="G56" s="101" t="e">
        <f t="shared" si="2"/>
        <v>#VALUE!</v>
      </c>
      <c r="H56" s="148" t="e">
        <f t="shared" si="1"/>
        <v>#VALUE!</v>
      </c>
      <c r="I56" s="85"/>
    </row>
    <row r="57" spans="1:9" ht="20.100000000000001" customHeight="1">
      <c r="A57" s="7" t="s">
        <v>66</v>
      </c>
      <c r="B57" s="8">
        <v>1083</v>
      </c>
      <c r="C57" s="113" t="s">
        <v>241</v>
      </c>
      <c r="D57" s="113" t="s">
        <v>241</v>
      </c>
      <c r="E57" s="113" t="s">
        <v>241</v>
      </c>
      <c r="F57" s="113" t="s">
        <v>241</v>
      </c>
      <c r="G57" s="101" t="e">
        <f t="shared" si="2"/>
        <v>#VALUE!</v>
      </c>
      <c r="H57" s="148" t="e">
        <f t="shared" si="1"/>
        <v>#VALUE!</v>
      </c>
      <c r="I57" s="85"/>
    </row>
    <row r="58" spans="1:9" ht="20.100000000000001" customHeight="1">
      <c r="A58" s="7" t="s">
        <v>48</v>
      </c>
      <c r="B58" s="8">
        <v>1084</v>
      </c>
      <c r="C58" s="113" t="s">
        <v>241</v>
      </c>
      <c r="D58" s="113" t="s">
        <v>241</v>
      </c>
      <c r="E58" s="113" t="s">
        <v>241</v>
      </c>
      <c r="F58" s="113" t="s">
        <v>241</v>
      </c>
      <c r="G58" s="101" t="e">
        <f t="shared" si="2"/>
        <v>#VALUE!</v>
      </c>
      <c r="H58" s="148" t="e">
        <f t="shared" si="1"/>
        <v>#VALUE!</v>
      </c>
      <c r="I58" s="85"/>
    </row>
    <row r="59" spans="1:9" ht="20.100000000000001" customHeight="1">
      <c r="A59" s="7" t="s">
        <v>57</v>
      </c>
      <c r="B59" s="8">
        <v>1085</v>
      </c>
      <c r="C59" s="113" t="s">
        <v>241</v>
      </c>
      <c r="D59" s="113" t="s">
        <v>241</v>
      </c>
      <c r="E59" s="232"/>
      <c r="F59" s="113" t="s">
        <v>241</v>
      </c>
      <c r="G59" s="101" t="e">
        <f t="shared" si="2"/>
        <v>#VALUE!</v>
      </c>
      <c r="H59" s="148" t="e">
        <f t="shared" si="1"/>
        <v>#VALUE!</v>
      </c>
      <c r="I59" s="85"/>
    </row>
    <row r="60" spans="1:9" ht="20.100000000000001" customHeight="1">
      <c r="A60" s="7" t="s">
        <v>459</v>
      </c>
      <c r="B60" s="8"/>
      <c r="C60" s="101">
        <v>-1738.5</v>
      </c>
      <c r="D60" s="101">
        <v>-1480.8</v>
      </c>
      <c r="E60" s="232"/>
      <c r="F60" s="101">
        <f>D60</f>
        <v>-1480.8</v>
      </c>
      <c r="G60" s="101">
        <f t="shared" si="2"/>
        <v>-1480.8</v>
      </c>
      <c r="H60" s="148" t="e">
        <f t="shared" si="1"/>
        <v>#DIV/0!</v>
      </c>
      <c r="I60" s="85"/>
    </row>
    <row r="61" spans="1:9" ht="20.100000000000001" customHeight="1">
      <c r="A61" s="7" t="s">
        <v>476</v>
      </c>
      <c r="B61" s="8">
        <v>1086</v>
      </c>
      <c r="C61" s="254">
        <v>-3.6</v>
      </c>
      <c r="D61" s="214">
        <v>-3.9</v>
      </c>
      <c r="E61" s="214">
        <f>-2.36+(-2.34)</f>
        <v>-4.6999999999999993</v>
      </c>
      <c r="F61" s="214">
        <f>D61</f>
        <v>-3.9</v>
      </c>
      <c r="G61" s="101">
        <f t="shared" si="2"/>
        <v>0.79999999999999938</v>
      </c>
      <c r="H61" s="148">
        <f t="shared" si="1"/>
        <v>82.978723404255334</v>
      </c>
      <c r="I61" s="85"/>
    </row>
    <row r="62" spans="1:9" s="4" customFormat="1" ht="20.100000000000001" customHeight="1">
      <c r="A62" s="9" t="s">
        <v>4</v>
      </c>
      <c r="B62" s="10">
        <v>1100</v>
      </c>
      <c r="C62" s="213">
        <f>SUM(C17,C18,C49,C54,C67,C70)</f>
        <v>0.59999999999990905</v>
      </c>
      <c r="D62" s="213">
        <f>SUM(D17,D18,D49,D54,D67)</f>
        <v>6.7999999999999545</v>
      </c>
      <c r="E62" s="224">
        <f>SUM(E17,E18,E49,E54,E67)</f>
        <v>2.5000000000007283</v>
      </c>
      <c r="F62" s="213">
        <f>SUM(F17,F18,F49,F54,F67)</f>
        <v>6.7999999999999545</v>
      </c>
      <c r="G62" s="110">
        <f t="shared" ref="G62:G80" si="3">F62-E62</f>
        <v>4.2999999999992262</v>
      </c>
      <c r="H62" s="150">
        <f t="shared" si="1"/>
        <v>271.99999999991894</v>
      </c>
      <c r="I62" s="86"/>
    </row>
    <row r="63" spans="1:9" ht="20.100000000000001" customHeight="1">
      <c r="A63" s="7" t="s">
        <v>98</v>
      </c>
      <c r="B63" s="8">
        <v>1110</v>
      </c>
      <c r="C63" s="113"/>
      <c r="D63" s="113"/>
      <c r="E63" s="113"/>
      <c r="F63" s="113"/>
      <c r="G63" s="101">
        <f t="shared" si="3"/>
        <v>0</v>
      </c>
      <c r="H63" s="148" t="e">
        <f t="shared" si="1"/>
        <v>#DIV/0!</v>
      </c>
      <c r="I63" s="85"/>
    </row>
    <row r="64" spans="1:9" ht="20.100000000000001" customHeight="1">
      <c r="A64" s="7" t="s">
        <v>102</v>
      </c>
      <c r="B64" s="8">
        <v>1120</v>
      </c>
      <c r="C64" s="113" t="s">
        <v>241</v>
      </c>
      <c r="D64" s="113" t="s">
        <v>241</v>
      </c>
      <c r="E64" s="113" t="s">
        <v>241</v>
      </c>
      <c r="F64" s="113" t="s">
        <v>241</v>
      </c>
      <c r="G64" s="101" t="e">
        <f>F64-E64</f>
        <v>#VALUE!</v>
      </c>
      <c r="H64" s="148" t="e">
        <f t="shared" si="1"/>
        <v>#VALUE!</v>
      </c>
      <c r="I64" s="85"/>
    </row>
    <row r="65" spans="1:9" ht="18.75" customHeight="1">
      <c r="A65" s="7" t="s">
        <v>99</v>
      </c>
      <c r="B65" s="8">
        <v>1130</v>
      </c>
      <c r="C65" s="101"/>
      <c r="D65" s="229"/>
      <c r="E65" s="229"/>
      <c r="F65" s="229"/>
      <c r="G65" s="101">
        <f t="shared" si="3"/>
        <v>0</v>
      </c>
      <c r="H65" s="148" t="e">
        <f t="shared" si="1"/>
        <v>#DIV/0!</v>
      </c>
      <c r="I65" s="85"/>
    </row>
    <row r="66" spans="1:9" ht="20.100000000000001" customHeight="1">
      <c r="A66" s="7" t="s">
        <v>101</v>
      </c>
      <c r="B66" s="8">
        <v>1140</v>
      </c>
      <c r="C66" s="101" t="s">
        <v>241</v>
      </c>
      <c r="D66" s="101" t="s">
        <v>241</v>
      </c>
      <c r="E66" s="101" t="s">
        <v>241</v>
      </c>
      <c r="F66" s="101" t="s">
        <v>241</v>
      </c>
      <c r="G66" s="101" t="e">
        <f t="shared" si="3"/>
        <v>#VALUE!</v>
      </c>
      <c r="H66" s="148" t="e">
        <f t="shared" si="1"/>
        <v>#VALUE!</v>
      </c>
      <c r="I66" s="85"/>
    </row>
    <row r="67" spans="1:9" ht="20.100000000000001" customHeight="1">
      <c r="A67" s="7" t="s">
        <v>266</v>
      </c>
      <c r="B67" s="8">
        <v>1150</v>
      </c>
      <c r="C67" s="149">
        <f>C68+C69</f>
        <v>12</v>
      </c>
      <c r="D67" s="149">
        <f>D68+D69</f>
        <v>94.5</v>
      </c>
      <c r="E67" s="149">
        <f>E68+E69</f>
        <v>0</v>
      </c>
      <c r="F67" s="149">
        <f>F68+F69</f>
        <v>94.5</v>
      </c>
      <c r="G67" s="101">
        <f t="shared" si="3"/>
        <v>94.5</v>
      </c>
      <c r="H67" s="148" t="e">
        <f t="shared" si="1"/>
        <v>#DIV/0!</v>
      </c>
      <c r="I67" s="85"/>
    </row>
    <row r="68" spans="1:9" ht="20.100000000000001" customHeight="1">
      <c r="A68" s="7" t="s">
        <v>155</v>
      </c>
      <c r="B68" s="8">
        <v>1151</v>
      </c>
      <c r="C68" s="101"/>
      <c r="D68" s="101"/>
      <c r="E68" s="101"/>
      <c r="F68" s="101"/>
      <c r="G68" s="101">
        <f t="shared" si="3"/>
        <v>0</v>
      </c>
      <c r="H68" s="148" t="e">
        <f t="shared" si="1"/>
        <v>#DIV/0!</v>
      </c>
      <c r="I68" s="85"/>
    </row>
    <row r="69" spans="1:9" ht="20.100000000000001" customHeight="1">
      <c r="A69" s="7" t="s">
        <v>472</v>
      </c>
      <c r="B69" s="8">
        <v>1152</v>
      </c>
      <c r="C69" s="101">
        <v>12</v>
      </c>
      <c r="D69" s="101">
        <v>94.5</v>
      </c>
      <c r="E69" s="101"/>
      <c r="F69" s="101">
        <v>94.5</v>
      </c>
      <c r="G69" s="148"/>
      <c r="H69" s="148" t="e">
        <f t="shared" si="1"/>
        <v>#DIV/0!</v>
      </c>
      <c r="I69" s="85"/>
    </row>
    <row r="70" spans="1:9" ht="20.100000000000001" customHeight="1">
      <c r="A70" s="7" t="s">
        <v>267</v>
      </c>
      <c r="B70" s="8">
        <v>1160</v>
      </c>
      <c r="C70" s="149">
        <f>SUM(C71:C72)</f>
        <v>0</v>
      </c>
      <c r="D70" s="149">
        <f>SUM(D71:D72)</f>
        <v>0</v>
      </c>
      <c r="E70" s="149">
        <f>SUM(E71:E72)</f>
        <v>0</v>
      </c>
      <c r="F70" s="149">
        <f>SUM(F71:F72)</f>
        <v>0</v>
      </c>
      <c r="G70" s="101">
        <f t="shared" si="3"/>
        <v>0</v>
      </c>
      <c r="H70" s="148" t="e">
        <f t="shared" si="1"/>
        <v>#DIV/0!</v>
      </c>
      <c r="I70" s="85"/>
    </row>
    <row r="71" spans="1:9" ht="20.100000000000001" customHeight="1">
      <c r="A71" s="7" t="s">
        <v>155</v>
      </c>
      <c r="B71" s="8">
        <v>1161</v>
      </c>
      <c r="C71" s="101" t="s">
        <v>241</v>
      </c>
      <c r="D71" s="101" t="s">
        <v>241</v>
      </c>
      <c r="E71" s="101" t="s">
        <v>241</v>
      </c>
      <c r="F71" s="101" t="s">
        <v>241</v>
      </c>
      <c r="G71" s="101"/>
      <c r="H71" s="148" t="e">
        <f t="shared" si="1"/>
        <v>#VALUE!</v>
      </c>
      <c r="I71" s="85"/>
    </row>
    <row r="72" spans="1:9" ht="20.100000000000001" customHeight="1">
      <c r="A72" s="7" t="s">
        <v>108</v>
      </c>
      <c r="B72" s="8">
        <v>1162</v>
      </c>
      <c r="C72" s="101"/>
      <c r="D72" s="101" t="s">
        <v>462</v>
      </c>
      <c r="E72" s="101" t="s">
        <v>241</v>
      </c>
      <c r="F72" s="101" t="s">
        <v>241</v>
      </c>
      <c r="G72" s="101" t="e">
        <f t="shared" si="3"/>
        <v>#VALUE!</v>
      </c>
      <c r="H72" s="148" t="e">
        <f t="shared" si="1"/>
        <v>#VALUE!</v>
      </c>
      <c r="I72" s="85"/>
    </row>
    <row r="73" spans="1:9" s="4" customFormat="1" ht="20.100000000000001" customHeight="1">
      <c r="A73" s="9" t="s">
        <v>87</v>
      </c>
      <c r="B73" s="10">
        <v>1170</v>
      </c>
      <c r="C73" s="250">
        <f>SUM(C62)</f>
        <v>0.59999999999990905</v>
      </c>
      <c r="D73" s="213">
        <f>SUM(D62)</f>
        <v>6.7999999999999545</v>
      </c>
      <c r="E73" s="241">
        <f>SUM(E62)</f>
        <v>2.5000000000007283</v>
      </c>
      <c r="F73" s="213">
        <f>SUM(F62)</f>
        <v>6.7999999999999545</v>
      </c>
      <c r="G73" s="110">
        <f t="shared" si="3"/>
        <v>4.2999999999992262</v>
      </c>
      <c r="H73" s="150">
        <f t="shared" si="1"/>
        <v>271.99999999991894</v>
      </c>
      <c r="I73" s="86"/>
    </row>
    <row r="74" spans="1:9" ht="20.100000000000001" customHeight="1">
      <c r="A74" s="7" t="s">
        <v>260</v>
      </c>
      <c r="B74" s="6">
        <v>1180</v>
      </c>
      <c r="C74" s="101"/>
      <c r="D74" s="101"/>
      <c r="E74" s="217"/>
      <c r="F74" s="101"/>
      <c r="G74" s="101">
        <f t="shared" si="3"/>
        <v>0</v>
      </c>
      <c r="H74" s="148" t="e">
        <f t="shared" ref="H74:H100" si="4">(F74/E74)*100</f>
        <v>#DIV/0!</v>
      </c>
      <c r="I74" s="85"/>
    </row>
    <row r="75" spans="1:9" ht="20.100000000000001" customHeight="1">
      <c r="A75" s="7" t="s">
        <v>261</v>
      </c>
      <c r="B75" s="6">
        <v>1181</v>
      </c>
      <c r="C75" s="101"/>
      <c r="D75" s="101"/>
      <c r="E75" s="101"/>
      <c r="F75" s="101"/>
      <c r="G75" s="101"/>
      <c r="H75" s="148" t="e">
        <f t="shared" si="4"/>
        <v>#DIV/0!</v>
      </c>
      <c r="I75" s="85"/>
    </row>
    <row r="76" spans="1:9" ht="20.100000000000001" customHeight="1">
      <c r="A76" s="7" t="s">
        <v>262</v>
      </c>
      <c r="B76" s="8">
        <v>1190</v>
      </c>
      <c r="C76" s="101"/>
      <c r="D76" s="101"/>
      <c r="E76" s="101"/>
      <c r="F76" s="101"/>
      <c r="G76" s="101"/>
      <c r="H76" s="148" t="e">
        <f t="shared" si="4"/>
        <v>#DIV/0!</v>
      </c>
      <c r="I76" s="85"/>
    </row>
    <row r="77" spans="1:9" ht="20.100000000000001" customHeight="1">
      <c r="A77" s="7" t="s">
        <v>263</v>
      </c>
      <c r="B77" s="5">
        <v>1191</v>
      </c>
      <c r="C77" s="101" t="s">
        <v>241</v>
      </c>
      <c r="D77" s="101" t="s">
        <v>241</v>
      </c>
      <c r="E77" s="101" t="s">
        <v>241</v>
      </c>
      <c r="F77" s="101" t="s">
        <v>241</v>
      </c>
      <c r="G77" s="101" t="e">
        <f t="shared" si="3"/>
        <v>#VALUE!</v>
      </c>
      <c r="H77" s="148" t="e">
        <f t="shared" si="4"/>
        <v>#VALUE!</v>
      </c>
      <c r="I77" s="85"/>
    </row>
    <row r="78" spans="1:9" s="4" customFormat="1" ht="20.100000000000001" customHeight="1">
      <c r="A78" s="9" t="s">
        <v>290</v>
      </c>
      <c r="B78" s="10">
        <v>1200</v>
      </c>
      <c r="C78" s="251">
        <f>SUM(C73,C74,C75,C76,C77)</f>
        <v>0.59999999999990905</v>
      </c>
      <c r="D78" s="208">
        <f t="shared" ref="D78" si="5">SUM(D73,D74,D75,D76,D77)</f>
        <v>6.7999999999999545</v>
      </c>
      <c r="E78" s="226">
        <f>SUM(E73,E74,E75,E76,E77)</f>
        <v>2.5000000000007283</v>
      </c>
      <c r="F78" s="208">
        <f>SUM(F73,F74,F75,F76,F77)</f>
        <v>6.7999999999999545</v>
      </c>
      <c r="G78" s="110">
        <f t="shared" si="3"/>
        <v>4.2999999999992262</v>
      </c>
      <c r="H78" s="150">
        <f t="shared" si="4"/>
        <v>271.99999999991894</v>
      </c>
      <c r="I78" s="86"/>
    </row>
    <row r="79" spans="1:9" ht="20.100000000000001" customHeight="1">
      <c r="A79" s="7" t="s">
        <v>25</v>
      </c>
      <c r="B79" s="5">
        <v>1201</v>
      </c>
      <c r="C79" s="205"/>
      <c r="D79" s="205"/>
      <c r="E79" s="101"/>
      <c r="F79" s="205"/>
      <c r="G79" s="101">
        <f t="shared" si="3"/>
        <v>0</v>
      </c>
      <c r="H79" s="148" t="e">
        <f t="shared" si="4"/>
        <v>#DIV/0!</v>
      </c>
      <c r="I79" s="84"/>
    </row>
    <row r="80" spans="1:9" ht="20.100000000000001" customHeight="1">
      <c r="A80" s="7" t="s">
        <v>26</v>
      </c>
      <c r="B80" s="5">
        <v>1202</v>
      </c>
      <c r="C80" s="101"/>
      <c r="D80" s="101"/>
      <c r="E80" s="101"/>
      <c r="F80" s="101"/>
      <c r="G80" s="101">
        <f t="shared" si="3"/>
        <v>0</v>
      </c>
      <c r="H80" s="148" t="e">
        <f t="shared" si="4"/>
        <v>#DIV/0!</v>
      </c>
      <c r="I80" s="84"/>
    </row>
    <row r="81" spans="1:9" ht="20.100000000000001" customHeight="1">
      <c r="A81" s="9" t="s">
        <v>19</v>
      </c>
      <c r="B81" s="8">
        <v>1210</v>
      </c>
      <c r="C81" s="249">
        <f>SUM(C7,C49,C63,C65,C67,C75,C76)</f>
        <v>9679.5</v>
      </c>
      <c r="D81" s="212">
        <f>SUM(D7,D49,D63,D65,D67,D75,D76)</f>
        <v>9663.8000000000011</v>
      </c>
      <c r="E81" s="228">
        <f>SUM(E7,E49,E63,E65,E67,E75,E76)</f>
        <v>13275</v>
      </c>
      <c r="F81" s="212">
        <f>SUM(F7,F49,F63,F65,F67,F75,F76)</f>
        <v>9663.8000000000011</v>
      </c>
      <c r="G81" s="110">
        <f>F81-E81</f>
        <v>-3611.1999999999989</v>
      </c>
      <c r="H81" s="150">
        <f t="shared" si="4"/>
        <v>72.796986817325802</v>
      </c>
      <c r="I81" s="85"/>
    </row>
    <row r="82" spans="1:9" ht="20.100000000000001" customHeight="1">
      <c r="A82" s="9" t="s">
        <v>105</v>
      </c>
      <c r="B82" s="8">
        <v>1220</v>
      </c>
      <c r="C82" s="212">
        <f>SUM(C8,C18,C41,C54,C64,C66,C70,C74,C77)</f>
        <v>-9678.9</v>
      </c>
      <c r="D82" s="212">
        <f>SUM(D8,D18,D41,D54,D64,D66,D70,D77)</f>
        <v>-9657</v>
      </c>
      <c r="E82" s="240">
        <f t="shared" ref="E82:F82" si="6">SUM(E8,E18,E41,E54,E64,E66,E70,E77)</f>
        <v>-13272.5</v>
      </c>
      <c r="F82" s="212">
        <f t="shared" si="6"/>
        <v>-9657</v>
      </c>
      <c r="G82" s="110">
        <f>F82-E82</f>
        <v>3615.5</v>
      </c>
      <c r="H82" s="150">
        <f t="shared" si="4"/>
        <v>72.759465059333209</v>
      </c>
      <c r="I82" s="85"/>
    </row>
    <row r="83" spans="1:9" ht="20.100000000000001" customHeight="1">
      <c r="A83" s="7" t="s">
        <v>187</v>
      </c>
      <c r="B83" s="8">
        <v>1230</v>
      </c>
      <c r="C83" s="101"/>
      <c r="D83" s="101"/>
      <c r="E83" s="101"/>
      <c r="F83" s="101"/>
      <c r="G83" s="101">
        <f>F83-E83</f>
        <v>0</v>
      </c>
      <c r="H83" s="148" t="e">
        <f t="shared" si="4"/>
        <v>#DIV/0!</v>
      </c>
      <c r="I83" s="85"/>
    </row>
    <row r="84" spans="1:9" ht="24.95" customHeight="1">
      <c r="A84" s="268" t="s">
        <v>128</v>
      </c>
      <c r="B84" s="268"/>
      <c r="C84" s="268"/>
      <c r="D84" s="268"/>
      <c r="E84" s="268"/>
      <c r="F84" s="268"/>
      <c r="G84" s="268"/>
      <c r="H84" s="268"/>
      <c r="I84" s="268"/>
    </row>
    <row r="85" spans="1:9" ht="20.100000000000001" customHeight="1">
      <c r="A85" s="7" t="s">
        <v>198</v>
      </c>
      <c r="B85" s="8">
        <v>1300</v>
      </c>
      <c r="C85" s="252">
        <f>C62</f>
        <v>0.59999999999990905</v>
      </c>
      <c r="D85" s="207">
        <f>D62</f>
        <v>6.7999999999999545</v>
      </c>
      <c r="E85" s="227">
        <f>E62</f>
        <v>2.5000000000007283</v>
      </c>
      <c r="F85" s="207">
        <f>F62</f>
        <v>6.7999999999999545</v>
      </c>
      <c r="G85" s="101">
        <f t="shared" ref="G85:G91" si="7">F85-E85</f>
        <v>4.2999999999992262</v>
      </c>
      <c r="H85" s="148">
        <f t="shared" si="4"/>
        <v>271.99999999991894</v>
      </c>
      <c r="I85" s="85"/>
    </row>
    <row r="86" spans="1:9" ht="20.100000000000001" customHeight="1">
      <c r="A86" s="7" t="s">
        <v>346</v>
      </c>
      <c r="B86" s="8">
        <v>1301</v>
      </c>
      <c r="C86" s="149"/>
      <c r="D86" s="149"/>
      <c r="E86" s="149"/>
      <c r="F86" s="149"/>
      <c r="G86" s="101">
        <f t="shared" si="7"/>
        <v>0</v>
      </c>
      <c r="H86" s="148" t="e">
        <f t="shared" si="4"/>
        <v>#DIV/0!</v>
      </c>
      <c r="I86" s="85"/>
    </row>
    <row r="87" spans="1:9" ht="20.100000000000001" customHeight="1">
      <c r="A87" s="7" t="s">
        <v>347</v>
      </c>
      <c r="B87" s="8">
        <v>1302</v>
      </c>
      <c r="C87" s="149">
        <f>C50</f>
        <v>0</v>
      </c>
      <c r="D87" s="149">
        <f>D50</f>
        <v>0</v>
      </c>
      <c r="E87" s="149">
        <f>E50</f>
        <v>0</v>
      </c>
      <c r="F87" s="149">
        <f>F50</f>
        <v>0</v>
      </c>
      <c r="G87" s="101">
        <f t="shared" si="7"/>
        <v>0</v>
      </c>
      <c r="H87" s="148" t="e">
        <f t="shared" si="4"/>
        <v>#DIV/0!</v>
      </c>
      <c r="I87" s="85"/>
    </row>
    <row r="88" spans="1:9" ht="20.100000000000001" customHeight="1">
      <c r="A88" s="7" t="s">
        <v>348</v>
      </c>
      <c r="B88" s="8">
        <v>1303</v>
      </c>
      <c r="C88" s="149" t="str">
        <f>C55</f>
        <v>(    )</v>
      </c>
      <c r="D88" s="149" t="str">
        <f>D55</f>
        <v>(    )</v>
      </c>
      <c r="E88" s="149" t="str">
        <f>E55</f>
        <v>(    )</v>
      </c>
      <c r="F88" s="149" t="str">
        <f>F55</f>
        <v>(    )</v>
      </c>
      <c r="G88" s="101" t="e">
        <f t="shared" si="7"/>
        <v>#VALUE!</v>
      </c>
      <c r="H88" s="148" t="e">
        <f t="shared" si="4"/>
        <v>#VALUE!</v>
      </c>
      <c r="I88" s="85"/>
    </row>
    <row r="89" spans="1:9" ht="20.100000000000001" customHeight="1">
      <c r="A89" s="7" t="s">
        <v>349</v>
      </c>
      <c r="B89" s="8">
        <v>1304</v>
      </c>
      <c r="C89" s="149">
        <f>C52</f>
        <v>0</v>
      </c>
      <c r="D89" s="149">
        <f>D52</f>
        <v>0</v>
      </c>
      <c r="E89" s="149">
        <f>E52</f>
        <v>0</v>
      </c>
      <c r="F89" s="149">
        <f>F52</f>
        <v>0</v>
      </c>
      <c r="G89" s="101"/>
      <c r="H89" s="148" t="e">
        <f t="shared" si="4"/>
        <v>#DIV/0!</v>
      </c>
      <c r="I89" s="85"/>
    </row>
    <row r="90" spans="1:9" ht="20.100000000000001" customHeight="1">
      <c r="A90" s="7" t="s">
        <v>350</v>
      </c>
      <c r="B90" s="8">
        <v>1305</v>
      </c>
      <c r="C90" s="149">
        <f>C56</f>
        <v>0</v>
      </c>
      <c r="D90" s="149">
        <f>D56</f>
        <v>0</v>
      </c>
      <c r="E90" s="149" t="str">
        <f>E56</f>
        <v>(    )</v>
      </c>
      <c r="F90" s="149">
        <f>F56</f>
        <v>0</v>
      </c>
      <c r="G90" s="101" t="e">
        <f t="shared" si="7"/>
        <v>#VALUE!</v>
      </c>
      <c r="H90" s="148" t="e">
        <f t="shared" si="4"/>
        <v>#VALUE!</v>
      </c>
      <c r="I90" s="85"/>
    </row>
    <row r="91" spans="1:9" s="4" customFormat="1" ht="20.100000000000001" customHeight="1">
      <c r="A91" s="9" t="s">
        <v>122</v>
      </c>
      <c r="B91" s="10">
        <v>1310</v>
      </c>
      <c r="C91" s="201" t="e">
        <f>C85+C86-C87-C88-C89-C90</f>
        <v>#VALUE!</v>
      </c>
      <c r="D91" s="201" t="e">
        <f>D85+D86-D87-D88-D89-D90</f>
        <v>#VALUE!</v>
      </c>
      <c r="E91" s="201" t="e">
        <f>E85+E86-E87-E88-E89-E90</f>
        <v>#VALUE!</v>
      </c>
      <c r="F91" s="201" t="e">
        <f>F85+F86-F87-F88-F89-F90</f>
        <v>#VALUE!</v>
      </c>
      <c r="G91" s="110" t="e">
        <f t="shared" si="7"/>
        <v>#VALUE!</v>
      </c>
      <c r="H91" s="150" t="e">
        <f t="shared" si="4"/>
        <v>#VALUE!</v>
      </c>
      <c r="I91" s="86"/>
    </row>
    <row r="92" spans="1:9" s="4" customFormat="1" ht="20.100000000000001" customHeight="1">
      <c r="A92" s="260" t="s">
        <v>162</v>
      </c>
      <c r="B92" s="261"/>
      <c r="C92" s="261"/>
      <c r="D92" s="261"/>
      <c r="E92" s="261"/>
      <c r="F92" s="261"/>
      <c r="G92" s="261"/>
      <c r="H92" s="261"/>
      <c r="I92" s="262"/>
    </row>
    <row r="93" spans="1:9" s="4" customFormat="1" ht="20.100000000000001" customHeight="1">
      <c r="A93" s="7" t="s">
        <v>199</v>
      </c>
      <c r="B93" s="8">
        <v>1400</v>
      </c>
      <c r="C93" s="234">
        <f>SUM(C94,C95)</f>
        <v>3275.3199999999997</v>
      </c>
      <c r="D93" s="234">
        <f>SUM(D94,D95)</f>
        <v>2792.6</v>
      </c>
      <c r="E93" s="234">
        <f>SUM(E94,E95)</f>
        <v>6211.48</v>
      </c>
      <c r="F93" s="234">
        <f>SUM(F94,F95)</f>
        <v>2792.6</v>
      </c>
      <c r="G93" s="101">
        <f t="shared" ref="G93:G100" si="8">F93-E93</f>
        <v>-3418.8799999999997</v>
      </c>
      <c r="H93" s="148">
        <f t="shared" si="4"/>
        <v>44.958689394476039</v>
      </c>
      <c r="I93" s="85"/>
    </row>
    <row r="94" spans="1:9" s="4" customFormat="1" ht="20.100000000000001" customHeight="1">
      <c r="A94" s="7" t="s">
        <v>200</v>
      </c>
      <c r="B94" s="35">
        <v>1401</v>
      </c>
      <c r="C94" s="234">
        <v>2206.7199999999998</v>
      </c>
      <c r="D94" s="234">
        <v>1645.83</v>
      </c>
      <c r="E94" s="234">
        <f>-SUM(E9)</f>
        <v>4432.4799999999996</v>
      </c>
      <c r="F94" s="234">
        <f>SUM(D94)</f>
        <v>1645.83</v>
      </c>
      <c r="G94" s="101">
        <f t="shared" si="8"/>
        <v>-2786.6499999999996</v>
      </c>
      <c r="H94" s="148">
        <f t="shared" si="4"/>
        <v>37.131132007363824</v>
      </c>
      <c r="I94" s="84"/>
    </row>
    <row r="95" spans="1:9" s="4" customFormat="1" ht="20.100000000000001" customHeight="1">
      <c r="A95" s="7" t="s">
        <v>28</v>
      </c>
      <c r="B95" s="35">
        <v>1402</v>
      </c>
      <c r="C95" s="234">
        <v>1068.5999999999999</v>
      </c>
      <c r="D95" s="234">
        <f>-SUM(D10,D11)</f>
        <v>1146.77</v>
      </c>
      <c r="E95" s="234">
        <f>-SUM(E10,E11)</f>
        <v>1779</v>
      </c>
      <c r="F95" s="234">
        <f t="shared" ref="F95:F99" si="9">SUM(D95)</f>
        <v>1146.77</v>
      </c>
      <c r="G95" s="101">
        <f t="shared" si="8"/>
        <v>-632.23</v>
      </c>
      <c r="H95" s="148">
        <f t="shared" si="4"/>
        <v>64.461495222034841</v>
      </c>
      <c r="I95" s="84"/>
    </row>
    <row r="96" spans="1:9" s="4" customFormat="1" ht="20.100000000000001" customHeight="1">
      <c r="A96" s="7" t="s">
        <v>5</v>
      </c>
      <c r="B96" s="13">
        <v>1410</v>
      </c>
      <c r="C96" s="234">
        <v>5302.7</v>
      </c>
      <c r="D96" s="234">
        <f t="shared" ref="D96:E97" si="10">-SUM(D12)</f>
        <v>5705.7999999999993</v>
      </c>
      <c r="E96" s="234">
        <f t="shared" si="10"/>
        <v>5784.5</v>
      </c>
      <c r="F96" s="234">
        <f t="shared" si="9"/>
        <v>5705.7999999999993</v>
      </c>
      <c r="G96" s="101">
        <f t="shared" si="8"/>
        <v>-78.700000000000728</v>
      </c>
      <c r="H96" s="148">
        <f t="shared" si="4"/>
        <v>98.639467542570642</v>
      </c>
      <c r="I96" s="85"/>
    </row>
    <row r="97" spans="1:9" s="4" customFormat="1" ht="20.100000000000001" customHeight="1">
      <c r="A97" s="7" t="s">
        <v>6</v>
      </c>
      <c r="B97" s="13">
        <v>1420</v>
      </c>
      <c r="C97" s="234">
        <v>1089.5999999999999</v>
      </c>
      <c r="D97" s="234">
        <f t="shared" si="10"/>
        <v>1154.7</v>
      </c>
      <c r="E97" s="234">
        <f t="shared" si="10"/>
        <v>1272.56</v>
      </c>
      <c r="F97" s="234">
        <f t="shared" si="9"/>
        <v>1154.7</v>
      </c>
      <c r="G97" s="101">
        <f>F97-E97</f>
        <v>-117.8599999999999</v>
      </c>
      <c r="H97" s="148">
        <f>(F97/E97)*100</f>
        <v>90.738354183692721</v>
      </c>
      <c r="I97" s="85"/>
    </row>
    <row r="98" spans="1:9" s="4" customFormat="1" ht="20.100000000000001" customHeight="1">
      <c r="A98" s="7" t="s">
        <v>7</v>
      </c>
      <c r="B98" s="13">
        <v>1430</v>
      </c>
      <c r="C98" s="234"/>
      <c r="D98" s="234"/>
      <c r="E98" s="234"/>
      <c r="F98" s="234"/>
      <c r="G98" s="101">
        <f>F98-E98</f>
        <v>0</v>
      </c>
      <c r="H98" s="148" t="e">
        <f>(F98/E98)*100</f>
        <v>#DIV/0!</v>
      </c>
      <c r="I98" s="85"/>
    </row>
    <row r="99" spans="1:9" s="4" customFormat="1" ht="20.100000000000001" customHeight="1">
      <c r="A99" s="7" t="s">
        <v>29</v>
      </c>
      <c r="B99" s="13">
        <v>1440</v>
      </c>
      <c r="C99" s="234"/>
      <c r="D99" s="234">
        <v>3.9</v>
      </c>
      <c r="E99" s="234">
        <v>4</v>
      </c>
      <c r="F99" s="234">
        <f t="shared" si="9"/>
        <v>3.9</v>
      </c>
      <c r="G99" s="254">
        <f t="shared" si="8"/>
        <v>-0.10000000000000009</v>
      </c>
      <c r="H99" s="148">
        <f t="shared" si="4"/>
        <v>97.5</v>
      </c>
      <c r="I99" s="85"/>
    </row>
    <row r="100" spans="1:9" s="4" customFormat="1">
      <c r="A100" s="9" t="s">
        <v>53</v>
      </c>
      <c r="B100" s="202">
        <v>1450</v>
      </c>
      <c r="C100" s="253">
        <f>SUM(C93,C96:C99)</f>
        <v>9667.6200000000008</v>
      </c>
      <c r="D100" s="253">
        <f>SUM(D93,D96:D99)</f>
        <v>9657</v>
      </c>
      <c r="E100" s="253">
        <f>SUM(E93,E96:E99)</f>
        <v>13272.539999999999</v>
      </c>
      <c r="F100" s="253">
        <f>SUM(F93,F96:F99)</f>
        <v>9657</v>
      </c>
      <c r="G100" s="110">
        <f t="shared" si="8"/>
        <v>-3615.5399999999991</v>
      </c>
      <c r="H100" s="150">
        <f t="shared" si="4"/>
        <v>72.7592457811391</v>
      </c>
      <c r="I100" s="86"/>
    </row>
    <row r="101" spans="1:9" s="4" customFormat="1">
      <c r="A101" s="53"/>
      <c r="B101" s="61"/>
      <c r="C101" s="61"/>
      <c r="D101" s="61"/>
      <c r="E101" s="61" t="s">
        <v>464</v>
      </c>
      <c r="F101" s="61"/>
      <c r="G101" s="61"/>
      <c r="H101" s="61"/>
      <c r="I101" s="61"/>
    </row>
    <row r="102" spans="1:9" s="4" customFormat="1">
      <c r="A102" s="53"/>
      <c r="B102" s="61"/>
      <c r="C102" s="61"/>
      <c r="D102" s="61"/>
      <c r="E102" s="61"/>
      <c r="F102" s="61"/>
      <c r="G102" s="61"/>
      <c r="H102" s="61"/>
      <c r="I102" s="61"/>
    </row>
    <row r="103" spans="1:9">
      <c r="A103" s="25"/>
    </row>
    <row r="104" spans="1:9" ht="27.95" customHeight="1">
      <c r="A104" s="53" t="s">
        <v>447</v>
      </c>
      <c r="B104" s="1"/>
      <c r="C104" s="257" t="s">
        <v>94</v>
      </c>
      <c r="D104" s="257"/>
      <c r="E104" s="72"/>
      <c r="F104" s="258" t="s">
        <v>453</v>
      </c>
      <c r="G104" s="258"/>
      <c r="H104" s="258"/>
      <c r="I104" s="2"/>
    </row>
    <row r="105" spans="1:9">
      <c r="A105" s="24" t="s">
        <v>223</v>
      </c>
      <c r="B105" s="2"/>
      <c r="C105" s="256" t="s">
        <v>222</v>
      </c>
      <c r="D105" s="256"/>
      <c r="E105" s="2"/>
      <c r="F105" s="256" t="s">
        <v>90</v>
      </c>
      <c r="G105" s="256"/>
      <c r="H105" s="256"/>
      <c r="I105" s="2"/>
    </row>
    <row r="106" spans="1:9">
      <c r="A106" s="25"/>
    </row>
    <row r="107" spans="1:9">
      <c r="A107" s="25"/>
    </row>
    <row r="108" spans="1:9">
      <c r="A108" s="25"/>
    </row>
    <row r="109" spans="1:9">
      <c r="A109" s="25"/>
    </row>
    <row r="110" spans="1:9">
      <c r="A110" s="25"/>
    </row>
    <row r="111" spans="1:9">
      <c r="A111" s="25"/>
    </row>
    <row r="112" spans="1:9">
      <c r="A112" s="25"/>
    </row>
    <row r="113" spans="1:1">
      <c r="A113" s="25"/>
    </row>
    <row r="114" spans="1:1">
      <c r="A114" s="25"/>
    </row>
    <row r="115" spans="1:1">
      <c r="A115" s="25"/>
    </row>
    <row r="116" spans="1:1">
      <c r="A116" s="25"/>
    </row>
    <row r="117" spans="1:1">
      <c r="A117" s="25"/>
    </row>
    <row r="118" spans="1:1">
      <c r="A118" s="25"/>
    </row>
    <row r="119" spans="1:1">
      <c r="A119" s="25"/>
    </row>
    <row r="120" spans="1:1">
      <c r="A120" s="25"/>
    </row>
    <row r="121" spans="1:1">
      <c r="A121" s="25"/>
    </row>
    <row r="122" spans="1:1">
      <c r="A122" s="25"/>
    </row>
    <row r="123" spans="1:1">
      <c r="A123" s="25"/>
    </row>
    <row r="124" spans="1:1">
      <c r="A124" s="25"/>
    </row>
    <row r="125" spans="1:1">
      <c r="A125" s="25"/>
    </row>
    <row r="126" spans="1:1">
      <c r="A126" s="25"/>
    </row>
    <row r="127" spans="1:1">
      <c r="A127" s="25"/>
    </row>
    <row r="128" spans="1:1">
      <c r="A128" s="25"/>
    </row>
    <row r="129" spans="1:1">
      <c r="A129" s="25"/>
    </row>
    <row r="130" spans="1:1">
      <c r="A130" s="25"/>
    </row>
    <row r="131" spans="1:1">
      <c r="A131" s="25"/>
    </row>
    <row r="132" spans="1:1">
      <c r="A132" s="25"/>
    </row>
    <row r="133" spans="1:1">
      <c r="A133" s="25"/>
    </row>
    <row r="134" spans="1:1">
      <c r="A134" s="25"/>
    </row>
    <row r="135" spans="1:1">
      <c r="A135" s="25"/>
    </row>
    <row r="136" spans="1:1">
      <c r="A136" s="25"/>
    </row>
    <row r="137" spans="1:1">
      <c r="A137" s="25"/>
    </row>
    <row r="138" spans="1:1">
      <c r="A138" s="25"/>
    </row>
    <row r="139" spans="1:1">
      <c r="A139" s="25"/>
    </row>
    <row r="140" spans="1:1">
      <c r="A140" s="25"/>
    </row>
    <row r="141" spans="1:1">
      <c r="A141" s="25"/>
    </row>
    <row r="142" spans="1:1">
      <c r="A142" s="25"/>
    </row>
    <row r="143" spans="1:1">
      <c r="A143" s="25"/>
    </row>
    <row r="144" spans="1:1">
      <c r="A144" s="25"/>
    </row>
    <row r="145" spans="1:1">
      <c r="A145" s="25"/>
    </row>
    <row r="146" spans="1:1">
      <c r="A146" s="25"/>
    </row>
    <row r="147" spans="1:1">
      <c r="A147" s="25"/>
    </row>
    <row r="148" spans="1:1">
      <c r="A148" s="25"/>
    </row>
    <row r="149" spans="1:1">
      <c r="A149" s="25"/>
    </row>
    <row r="150" spans="1:1">
      <c r="A150" s="25"/>
    </row>
    <row r="151" spans="1:1">
      <c r="A151" s="25"/>
    </row>
    <row r="152" spans="1:1">
      <c r="A152" s="25"/>
    </row>
    <row r="153" spans="1:1">
      <c r="A153" s="25"/>
    </row>
    <row r="154" spans="1:1">
      <c r="A154" s="25"/>
    </row>
    <row r="155" spans="1:1">
      <c r="A155" s="25"/>
    </row>
    <row r="156" spans="1:1">
      <c r="A156" s="25"/>
    </row>
    <row r="157" spans="1:1">
      <c r="A157" s="25"/>
    </row>
    <row r="158" spans="1:1">
      <c r="A158" s="25"/>
    </row>
    <row r="159" spans="1:1">
      <c r="A159" s="25"/>
    </row>
    <row r="160" spans="1:1">
      <c r="A160" s="25"/>
    </row>
    <row r="161" spans="1:1">
      <c r="A161" s="25"/>
    </row>
    <row r="162" spans="1:1">
      <c r="A162" s="25"/>
    </row>
    <row r="163" spans="1:1">
      <c r="A163" s="25"/>
    </row>
    <row r="164" spans="1:1">
      <c r="A164" s="46"/>
    </row>
    <row r="165" spans="1:1">
      <c r="A165" s="46"/>
    </row>
    <row r="166" spans="1:1">
      <c r="A166" s="46"/>
    </row>
    <row r="167" spans="1:1">
      <c r="A167" s="46"/>
    </row>
    <row r="168" spans="1:1">
      <c r="A168" s="46"/>
    </row>
    <row r="169" spans="1:1">
      <c r="A169" s="46"/>
    </row>
    <row r="170" spans="1:1">
      <c r="A170" s="46"/>
    </row>
    <row r="171" spans="1:1">
      <c r="A171" s="46"/>
    </row>
    <row r="172" spans="1:1">
      <c r="A172" s="46"/>
    </row>
    <row r="173" spans="1:1">
      <c r="A173" s="46"/>
    </row>
    <row r="174" spans="1:1">
      <c r="A174" s="46"/>
    </row>
    <row r="175" spans="1:1">
      <c r="A175" s="46"/>
    </row>
    <row r="176" spans="1:1">
      <c r="A176" s="46"/>
    </row>
    <row r="177" spans="1:1">
      <c r="A177" s="46"/>
    </row>
    <row r="178" spans="1:1">
      <c r="A178" s="46"/>
    </row>
    <row r="179" spans="1:1">
      <c r="A179" s="46"/>
    </row>
    <row r="180" spans="1:1">
      <c r="A180" s="46"/>
    </row>
    <row r="181" spans="1:1">
      <c r="A181" s="46"/>
    </row>
    <row r="182" spans="1:1">
      <c r="A182" s="46"/>
    </row>
    <row r="183" spans="1:1">
      <c r="A183" s="46"/>
    </row>
    <row r="184" spans="1:1">
      <c r="A184" s="46"/>
    </row>
    <row r="185" spans="1:1">
      <c r="A185" s="46"/>
    </row>
    <row r="186" spans="1:1">
      <c r="A186" s="46"/>
    </row>
    <row r="187" spans="1:1">
      <c r="A187" s="46"/>
    </row>
    <row r="188" spans="1:1">
      <c r="A188" s="46"/>
    </row>
    <row r="189" spans="1:1">
      <c r="A189" s="46"/>
    </row>
    <row r="190" spans="1:1">
      <c r="A190" s="46"/>
    </row>
    <row r="191" spans="1:1">
      <c r="A191" s="46"/>
    </row>
    <row r="192" spans="1:1">
      <c r="A192" s="46"/>
    </row>
    <row r="193" spans="1:1">
      <c r="A193" s="46"/>
    </row>
    <row r="194" spans="1:1">
      <c r="A194" s="46"/>
    </row>
    <row r="195" spans="1:1">
      <c r="A195" s="46"/>
    </row>
    <row r="196" spans="1:1">
      <c r="A196" s="46"/>
    </row>
    <row r="197" spans="1:1">
      <c r="A197" s="46"/>
    </row>
    <row r="198" spans="1:1">
      <c r="A198" s="46"/>
    </row>
    <row r="199" spans="1:1">
      <c r="A199" s="46"/>
    </row>
    <row r="200" spans="1:1">
      <c r="A200" s="46"/>
    </row>
    <row r="201" spans="1:1">
      <c r="A201" s="46"/>
    </row>
    <row r="202" spans="1:1">
      <c r="A202" s="46"/>
    </row>
    <row r="203" spans="1:1">
      <c r="A203" s="46"/>
    </row>
    <row r="204" spans="1:1">
      <c r="A204" s="46"/>
    </row>
    <row r="205" spans="1:1">
      <c r="A205" s="46"/>
    </row>
    <row r="206" spans="1:1">
      <c r="A206" s="46"/>
    </row>
    <row r="207" spans="1:1">
      <c r="A207" s="46"/>
    </row>
    <row r="208" spans="1:1">
      <c r="A208" s="46"/>
    </row>
    <row r="209" spans="1:1">
      <c r="A209" s="46"/>
    </row>
    <row r="210" spans="1:1">
      <c r="A210" s="46"/>
    </row>
    <row r="211" spans="1:1">
      <c r="A211" s="46"/>
    </row>
    <row r="212" spans="1:1">
      <c r="A212" s="46"/>
    </row>
    <row r="213" spans="1:1">
      <c r="A213" s="46"/>
    </row>
    <row r="214" spans="1:1">
      <c r="A214" s="46"/>
    </row>
    <row r="215" spans="1:1">
      <c r="A215" s="46"/>
    </row>
    <row r="216" spans="1:1">
      <c r="A216" s="46"/>
    </row>
    <row r="217" spans="1:1">
      <c r="A217" s="46"/>
    </row>
    <row r="218" spans="1:1">
      <c r="A218" s="46"/>
    </row>
    <row r="219" spans="1:1">
      <c r="A219" s="46"/>
    </row>
    <row r="220" spans="1:1">
      <c r="A220" s="46"/>
    </row>
    <row r="221" spans="1:1">
      <c r="A221" s="46"/>
    </row>
    <row r="222" spans="1:1">
      <c r="A222" s="46"/>
    </row>
    <row r="223" spans="1:1">
      <c r="A223" s="46"/>
    </row>
    <row r="224" spans="1:1">
      <c r="A224" s="46"/>
    </row>
    <row r="225" spans="1:1">
      <c r="A225" s="46"/>
    </row>
    <row r="226" spans="1:1">
      <c r="A226" s="46"/>
    </row>
    <row r="227" spans="1:1">
      <c r="A227" s="46"/>
    </row>
    <row r="228" spans="1:1">
      <c r="A228" s="46"/>
    </row>
    <row r="229" spans="1:1">
      <c r="A229" s="46"/>
    </row>
    <row r="230" spans="1:1">
      <c r="A230" s="46"/>
    </row>
    <row r="231" spans="1:1">
      <c r="A231" s="46"/>
    </row>
    <row r="232" spans="1:1">
      <c r="A232" s="46"/>
    </row>
    <row r="233" spans="1:1">
      <c r="A233" s="46"/>
    </row>
    <row r="234" spans="1:1">
      <c r="A234" s="46"/>
    </row>
    <row r="235" spans="1:1">
      <c r="A235" s="46"/>
    </row>
    <row r="236" spans="1:1">
      <c r="A236" s="46"/>
    </row>
    <row r="237" spans="1:1">
      <c r="A237" s="46"/>
    </row>
    <row r="238" spans="1:1">
      <c r="A238" s="46"/>
    </row>
    <row r="239" spans="1:1">
      <c r="A239" s="46"/>
    </row>
    <row r="240" spans="1:1">
      <c r="A240" s="46"/>
    </row>
    <row r="241" spans="1:1">
      <c r="A241" s="46"/>
    </row>
    <row r="242" spans="1:1">
      <c r="A242" s="46"/>
    </row>
    <row r="243" spans="1:1">
      <c r="A243" s="46"/>
    </row>
    <row r="244" spans="1:1">
      <c r="A244" s="46"/>
    </row>
    <row r="245" spans="1:1">
      <c r="A245" s="46"/>
    </row>
    <row r="246" spans="1:1">
      <c r="A246" s="46"/>
    </row>
    <row r="247" spans="1:1">
      <c r="A247" s="46"/>
    </row>
    <row r="248" spans="1:1">
      <c r="A248" s="46"/>
    </row>
    <row r="249" spans="1:1">
      <c r="A249" s="46"/>
    </row>
    <row r="250" spans="1:1">
      <c r="A250" s="46"/>
    </row>
    <row r="251" spans="1:1">
      <c r="A251" s="46"/>
    </row>
    <row r="252" spans="1:1">
      <c r="A252" s="46"/>
    </row>
    <row r="253" spans="1:1">
      <c r="A253" s="46"/>
    </row>
    <row r="254" spans="1:1">
      <c r="A254" s="46"/>
    </row>
    <row r="255" spans="1:1">
      <c r="A255" s="46"/>
    </row>
    <row r="256" spans="1:1">
      <c r="A256" s="46"/>
    </row>
    <row r="257" spans="1:1">
      <c r="A257" s="46"/>
    </row>
    <row r="258" spans="1:1">
      <c r="A258" s="46"/>
    </row>
    <row r="259" spans="1:1">
      <c r="A259" s="46"/>
    </row>
    <row r="260" spans="1:1">
      <c r="A260" s="46"/>
    </row>
    <row r="261" spans="1:1">
      <c r="A261" s="46"/>
    </row>
    <row r="262" spans="1:1">
      <c r="A262" s="46"/>
    </row>
    <row r="263" spans="1:1">
      <c r="A263" s="46"/>
    </row>
    <row r="264" spans="1:1">
      <c r="A264" s="46"/>
    </row>
    <row r="265" spans="1:1">
      <c r="A265" s="46"/>
    </row>
    <row r="266" spans="1:1">
      <c r="A266" s="46"/>
    </row>
    <row r="267" spans="1:1">
      <c r="A267" s="46"/>
    </row>
    <row r="268" spans="1:1">
      <c r="A268" s="46"/>
    </row>
    <row r="269" spans="1:1">
      <c r="A269" s="46"/>
    </row>
    <row r="270" spans="1:1">
      <c r="A270" s="46"/>
    </row>
    <row r="271" spans="1:1">
      <c r="A271" s="46"/>
    </row>
    <row r="272" spans="1:1">
      <c r="A272" s="46"/>
    </row>
    <row r="273" spans="1:1">
      <c r="A273" s="46"/>
    </row>
    <row r="274" spans="1:1">
      <c r="A274" s="46"/>
    </row>
    <row r="275" spans="1:1">
      <c r="A275" s="46"/>
    </row>
    <row r="276" spans="1:1">
      <c r="A276" s="46"/>
    </row>
    <row r="277" spans="1:1">
      <c r="A277" s="46"/>
    </row>
    <row r="278" spans="1:1">
      <c r="A278" s="46"/>
    </row>
    <row r="279" spans="1:1">
      <c r="A279" s="46"/>
    </row>
    <row r="280" spans="1:1">
      <c r="A280" s="46"/>
    </row>
    <row r="281" spans="1:1">
      <c r="A281" s="46"/>
    </row>
    <row r="282" spans="1:1">
      <c r="A282" s="46"/>
    </row>
    <row r="283" spans="1:1">
      <c r="A283" s="46"/>
    </row>
    <row r="284" spans="1:1">
      <c r="A284" s="46"/>
    </row>
    <row r="285" spans="1:1">
      <c r="A285" s="46"/>
    </row>
    <row r="286" spans="1:1">
      <c r="A286" s="46"/>
    </row>
    <row r="287" spans="1:1">
      <c r="A287" s="46"/>
    </row>
    <row r="288" spans="1:1">
      <c r="A288" s="46"/>
    </row>
    <row r="289" spans="1:1">
      <c r="A289" s="46"/>
    </row>
    <row r="290" spans="1:1">
      <c r="A290" s="46"/>
    </row>
    <row r="291" spans="1:1">
      <c r="A291" s="46"/>
    </row>
    <row r="292" spans="1:1">
      <c r="A292" s="46"/>
    </row>
    <row r="293" spans="1:1">
      <c r="A293" s="46"/>
    </row>
    <row r="294" spans="1:1">
      <c r="A294" s="46"/>
    </row>
    <row r="295" spans="1:1">
      <c r="A295" s="46"/>
    </row>
    <row r="296" spans="1:1">
      <c r="A296" s="46"/>
    </row>
    <row r="297" spans="1:1">
      <c r="A297" s="46"/>
    </row>
    <row r="298" spans="1:1">
      <c r="A298" s="46"/>
    </row>
    <row r="299" spans="1:1">
      <c r="A299" s="46"/>
    </row>
    <row r="300" spans="1:1">
      <c r="A300" s="46"/>
    </row>
    <row r="301" spans="1:1">
      <c r="A301" s="46"/>
    </row>
    <row r="302" spans="1:1">
      <c r="A302" s="46"/>
    </row>
    <row r="303" spans="1:1">
      <c r="A303" s="46"/>
    </row>
    <row r="304" spans="1:1">
      <c r="A304" s="46"/>
    </row>
    <row r="305" spans="1:1">
      <c r="A305" s="46"/>
    </row>
    <row r="306" spans="1:1">
      <c r="A306" s="46"/>
    </row>
    <row r="307" spans="1:1">
      <c r="A307" s="46"/>
    </row>
    <row r="308" spans="1:1">
      <c r="A308" s="46"/>
    </row>
    <row r="309" spans="1:1">
      <c r="A309" s="46"/>
    </row>
    <row r="310" spans="1:1">
      <c r="A310" s="46"/>
    </row>
    <row r="311" spans="1:1">
      <c r="A311" s="46"/>
    </row>
    <row r="312" spans="1:1">
      <c r="A312" s="46"/>
    </row>
    <row r="313" spans="1:1">
      <c r="A313" s="46"/>
    </row>
    <row r="314" spans="1:1">
      <c r="A314" s="46"/>
    </row>
    <row r="315" spans="1:1">
      <c r="A315" s="46"/>
    </row>
    <row r="316" spans="1:1">
      <c r="A316" s="46"/>
    </row>
    <row r="317" spans="1:1">
      <c r="A317" s="46"/>
    </row>
    <row r="318" spans="1:1">
      <c r="A318" s="46"/>
    </row>
    <row r="319" spans="1:1">
      <c r="A319" s="46"/>
    </row>
    <row r="320" spans="1:1">
      <c r="A320" s="46"/>
    </row>
    <row r="321" spans="1:1">
      <c r="A321" s="46"/>
    </row>
    <row r="322" spans="1:1">
      <c r="A322" s="46"/>
    </row>
    <row r="323" spans="1:1">
      <c r="A323" s="46"/>
    </row>
    <row r="324" spans="1:1">
      <c r="A324" s="46"/>
    </row>
    <row r="325" spans="1:1">
      <c r="A325" s="46"/>
    </row>
    <row r="326" spans="1:1">
      <c r="A326" s="46"/>
    </row>
    <row r="327" spans="1:1">
      <c r="A327" s="46"/>
    </row>
    <row r="328" spans="1:1">
      <c r="A328" s="46"/>
    </row>
    <row r="329" spans="1:1">
      <c r="A329" s="46"/>
    </row>
    <row r="330" spans="1:1">
      <c r="A330" s="46"/>
    </row>
  </sheetData>
  <mergeCells count="12">
    <mergeCell ref="C105:D105"/>
    <mergeCell ref="F105:H105"/>
    <mergeCell ref="C104:D104"/>
    <mergeCell ref="F104:H104"/>
    <mergeCell ref="A1:I1"/>
    <mergeCell ref="A92:I92"/>
    <mergeCell ref="C3:D3"/>
    <mergeCell ref="E3:I3"/>
    <mergeCell ref="B3:B4"/>
    <mergeCell ref="A3:A4"/>
    <mergeCell ref="A6:I6"/>
    <mergeCell ref="A84:I84"/>
  </mergeCells>
  <phoneticPr fontId="0" type="noConversion"/>
  <pageMargins left="1.1811023622047245" right="0.39370078740157483" top="0.78740157480314965" bottom="0.78740157480314965" header="0.19685039370078741" footer="0.11811023622047245"/>
  <pageSetup paperSize="9" scale="38" orientation="landscape" horizontalDpi="360" verticalDpi="360" r:id="rId1"/>
  <headerFooter alignWithMargins="0">
    <oddHeader>&amp;C
&amp;"Times New Roman,обычный"&amp;14 5&amp;"Arial Cyr,обычный"&amp;10
&amp;R&amp;"Times New Roman,обычный"&amp;14Продовження додатка  3
Таблиця 1</oddHeader>
  </headerFooter>
  <ignoredErrors>
    <ignoredError sqref="H93:H100 G77:G80 G72:G74 G9:G48 G70 H61:H83 G61:G68 H86:H87 G88:H90 C91:H91 H8:H50 G55:G59 H52:H59" evalError="1"/>
    <ignoredError sqref="F81" emptyCellReferenc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5"/>
  </sheetPr>
  <dimension ref="A1:J198"/>
  <sheetViews>
    <sheetView zoomScale="77" zoomScaleNormal="77" zoomScaleSheetLayoutView="75" workbookViewId="0">
      <pane xSplit="2" ySplit="4" topLeftCell="C44" activePane="bottomRight" state="frozen"/>
      <selection pane="topRight" activeCell="C1" sqref="C1"/>
      <selection pane="bottomLeft" activeCell="A5" sqref="A5"/>
      <selection pane="bottomRight" activeCell="A36" sqref="A36"/>
    </sheetView>
  </sheetViews>
  <sheetFormatPr defaultColWidth="9.140625" defaultRowHeight="18.75"/>
  <cols>
    <col min="1" max="1" width="86.5703125" style="41" customWidth="1"/>
    <col min="2" max="2" width="13.42578125" style="44" bestFit="1" customWidth="1"/>
    <col min="3" max="3" width="15.5703125" style="44" bestFit="1" customWidth="1"/>
    <col min="4" max="4" width="16.7109375" style="44" bestFit="1" customWidth="1"/>
    <col min="5" max="5" width="7.5703125" style="44" customWidth="1"/>
    <col min="6" max="6" width="9.140625" style="44"/>
    <col min="7" max="7" width="19.5703125" style="44" bestFit="1" customWidth="1"/>
    <col min="8" max="8" width="16.85546875" style="44" bestFit="1" customWidth="1"/>
    <col min="9" max="9" width="10" style="41" customWidth="1"/>
    <col min="10" max="10" width="9.5703125" style="41" customWidth="1"/>
    <col min="11" max="16384" width="9.140625" style="41"/>
  </cols>
  <sheetData>
    <row r="1" spans="1:10">
      <c r="A1" s="290" t="s">
        <v>125</v>
      </c>
      <c r="B1" s="290"/>
      <c r="C1" s="290"/>
      <c r="D1" s="290"/>
      <c r="E1" s="290"/>
      <c r="F1" s="290"/>
      <c r="G1" s="290"/>
      <c r="H1" s="290"/>
    </row>
    <row r="2" spans="1:10">
      <c r="A2" s="290"/>
      <c r="B2" s="290"/>
      <c r="C2" s="290"/>
      <c r="D2" s="290"/>
      <c r="E2" s="290"/>
      <c r="F2" s="290"/>
      <c r="G2" s="290"/>
      <c r="H2" s="290"/>
    </row>
    <row r="3" spans="1:10" ht="51.6" customHeight="1">
      <c r="A3" s="272" t="s">
        <v>201</v>
      </c>
      <c r="B3" s="289" t="s">
        <v>18</v>
      </c>
      <c r="C3" s="266" t="s">
        <v>353</v>
      </c>
      <c r="D3" s="266"/>
      <c r="E3" s="272" t="s">
        <v>390</v>
      </c>
      <c r="F3" s="272"/>
      <c r="G3" s="272"/>
      <c r="H3" s="272"/>
    </row>
    <row r="4" spans="1:10" ht="39" customHeight="1">
      <c r="A4" s="272"/>
      <c r="B4" s="289"/>
      <c r="C4" s="6" t="s">
        <v>188</v>
      </c>
      <c r="D4" s="6" t="s">
        <v>189</v>
      </c>
      <c r="E4" s="6" t="s">
        <v>190</v>
      </c>
      <c r="F4" s="6" t="s">
        <v>176</v>
      </c>
      <c r="G4" s="63" t="s">
        <v>196</v>
      </c>
      <c r="H4" s="63" t="s">
        <v>197</v>
      </c>
    </row>
    <row r="5" spans="1:10">
      <c r="A5" s="47">
        <v>1</v>
      </c>
      <c r="B5" s="48">
        <v>2</v>
      </c>
      <c r="C5" s="47">
        <v>3</v>
      </c>
      <c r="D5" s="48">
        <v>4</v>
      </c>
      <c r="E5" s="47">
        <v>5</v>
      </c>
      <c r="F5" s="48">
        <v>6</v>
      </c>
      <c r="G5" s="47">
        <v>7</v>
      </c>
      <c r="H5" s="48">
        <v>8</v>
      </c>
    </row>
    <row r="6" spans="1:10" ht="24.95" customHeight="1">
      <c r="A6" s="291" t="s">
        <v>124</v>
      </c>
      <c r="B6" s="291"/>
      <c r="C6" s="291"/>
      <c r="D6" s="291"/>
      <c r="E6" s="291"/>
      <c r="F6" s="291"/>
      <c r="G6" s="291"/>
      <c r="H6" s="291"/>
    </row>
    <row r="7" spans="1:10" ht="42.75" customHeight="1">
      <c r="A7" s="42" t="s">
        <v>55</v>
      </c>
      <c r="B7" s="5">
        <v>2000</v>
      </c>
      <c r="C7" s="101"/>
      <c r="D7" s="110" t="s">
        <v>462</v>
      </c>
      <c r="E7" s="110"/>
      <c r="F7" s="110" t="s">
        <v>462</v>
      </c>
      <c r="G7" s="101" t="e">
        <f t="shared" ref="G7:G18" si="0">F7-E7</f>
        <v>#VALUE!</v>
      </c>
      <c r="H7" s="148" t="e">
        <f>(F7/E7)*100</f>
        <v>#VALUE!</v>
      </c>
    </row>
    <row r="8" spans="1:10" ht="37.5">
      <c r="A8" s="42" t="s">
        <v>268</v>
      </c>
      <c r="B8" s="5">
        <v>2010</v>
      </c>
      <c r="C8" s="149">
        <f>SUM(C9:C10)</f>
        <v>0</v>
      </c>
      <c r="D8" s="149">
        <f>SUM(D9:D10)</f>
        <v>0</v>
      </c>
      <c r="E8" s="149">
        <f>SUM(E9:E10)</f>
        <v>0</v>
      </c>
      <c r="F8" s="149">
        <f>SUM(F9:F10)</f>
        <v>0</v>
      </c>
      <c r="G8" s="101">
        <f t="shared" si="0"/>
        <v>0</v>
      </c>
      <c r="H8" s="148" t="e">
        <f t="shared" ref="H8:H43" si="1">(F8/E8)*100</f>
        <v>#DIV/0!</v>
      </c>
    </row>
    <row r="9" spans="1:10" ht="42.75" customHeight="1">
      <c r="A9" s="7" t="s">
        <v>149</v>
      </c>
      <c r="B9" s="5">
        <v>2011</v>
      </c>
      <c r="C9" s="101" t="s">
        <v>241</v>
      </c>
      <c r="D9" s="101" t="s">
        <v>241</v>
      </c>
      <c r="E9" s="101" t="s">
        <v>241</v>
      </c>
      <c r="F9" s="101" t="s">
        <v>241</v>
      </c>
      <c r="G9" s="101" t="e">
        <f t="shared" si="0"/>
        <v>#VALUE!</v>
      </c>
      <c r="H9" s="148" t="e">
        <f t="shared" si="1"/>
        <v>#VALUE!</v>
      </c>
      <c r="J9" s="200"/>
    </row>
    <row r="10" spans="1:10" ht="42.75" customHeight="1">
      <c r="A10" s="7" t="s">
        <v>395</v>
      </c>
      <c r="B10" s="5">
        <v>2012</v>
      </c>
      <c r="C10" s="101" t="s">
        <v>241</v>
      </c>
      <c r="D10" s="101" t="s">
        <v>241</v>
      </c>
      <c r="E10" s="101" t="s">
        <v>241</v>
      </c>
      <c r="F10" s="101" t="s">
        <v>241</v>
      </c>
      <c r="G10" s="101" t="e">
        <f t="shared" si="0"/>
        <v>#VALUE!</v>
      </c>
      <c r="H10" s="148" t="e">
        <f t="shared" si="1"/>
        <v>#VALUE!</v>
      </c>
    </row>
    <row r="11" spans="1:10" ht="20.100000000000001" customHeight="1">
      <c r="A11" s="7" t="s">
        <v>133</v>
      </c>
      <c r="B11" s="5" t="s">
        <v>156</v>
      </c>
      <c r="C11" s="101" t="s">
        <v>241</v>
      </c>
      <c r="D11" s="101" t="s">
        <v>241</v>
      </c>
      <c r="E11" s="101" t="s">
        <v>241</v>
      </c>
      <c r="F11" s="101" t="s">
        <v>241</v>
      </c>
      <c r="G11" s="101" t="e">
        <f t="shared" si="0"/>
        <v>#VALUE!</v>
      </c>
      <c r="H11" s="148" t="e">
        <f t="shared" si="1"/>
        <v>#VALUE!</v>
      </c>
    </row>
    <row r="12" spans="1:10" ht="20.100000000000001" customHeight="1">
      <c r="A12" s="7" t="s">
        <v>142</v>
      </c>
      <c r="B12" s="5">
        <v>2020</v>
      </c>
      <c r="C12" s="101"/>
      <c r="D12" s="101"/>
      <c r="E12" s="101"/>
      <c r="F12" s="101"/>
      <c r="G12" s="101">
        <f t="shared" si="0"/>
        <v>0</v>
      </c>
      <c r="H12" s="148" t="e">
        <f t="shared" si="1"/>
        <v>#DIV/0!</v>
      </c>
    </row>
    <row r="13" spans="1:10" s="43" customFormat="1" ht="20.100000000000001" customHeight="1">
      <c r="A13" s="42" t="s">
        <v>65</v>
      </c>
      <c r="B13" s="5">
        <v>2030</v>
      </c>
      <c r="C13" s="101" t="s">
        <v>241</v>
      </c>
      <c r="D13" s="101" t="s">
        <v>241</v>
      </c>
      <c r="E13" s="101" t="s">
        <v>241</v>
      </c>
      <c r="F13" s="101" t="s">
        <v>241</v>
      </c>
      <c r="G13" s="101" t="e">
        <f t="shared" si="0"/>
        <v>#VALUE!</v>
      </c>
      <c r="H13" s="148" t="e">
        <f t="shared" si="1"/>
        <v>#VALUE!</v>
      </c>
    </row>
    <row r="14" spans="1:10" ht="20.100000000000001" customHeight="1">
      <c r="A14" s="42" t="s">
        <v>116</v>
      </c>
      <c r="B14" s="5">
        <v>2031</v>
      </c>
      <c r="C14" s="101" t="s">
        <v>241</v>
      </c>
      <c r="D14" s="101" t="s">
        <v>241</v>
      </c>
      <c r="E14" s="101" t="s">
        <v>241</v>
      </c>
      <c r="F14" s="101" t="s">
        <v>241</v>
      </c>
      <c r="G14" s="101" t="e">
        <f t="shared" si="0"/>
        <v>#VALUE!</v>
      </c>
      <c r="H14" s="148" t="e">
        <f t="shared" si="1"/>
        <v>#VALUE!</v>
      </c>
    </row>
    <row r="15" spans="1:10" ht="20.100000000000001" customHeight="1">
      <c r="A15" s="42" t="s">
        <v>27</v>
      </c>
      <c r="B15" s="5">
        <v>2040</v>
      </c>
      <c r="C15" s="101" t="s">
        <v>241</v>
      </c>
      <c r="D15" s="101" t="s">
        <v>241</v>
      </c>
      <c r="E15" s="101" t="s">
        <v>241</v>
      </c>
      <c r="F15" s="101" t="s">
        <v>241</v>
      </c>
      <c r="G15" s="101" t="e">
        <f t="shared" si="0"/>
        <v>#VALUE!</v>
      </c>
      <c r="H15" s="148" t="e">
        <f t="shared" si="1"/>
        <v>#VALUE!</v>
      </c>
    </row>
    <row r="16" spans="1:10" ht="20.100000000000001" customHeight="1">
      <c r="A16" s="42" t="s">
        <v>103</v>
      </c>
      <c r="B16" s="5">
        <v>2050</v>
      </c>
      <c r="C16" s="101" t="s">
        <v>241</v>
      </c>
      <c r="D16" s="101" t="s">
        <v>241</v>
      </c>
      <c r="E16" s="101" t="s">
        <v>241</v>
      </c>
      <c r="F16" s="101" t="s">
        <v>241</v>
      </c>
      <c r="G16" s="101" t="e">
        <f t="shared" si="0"/>
        <v>#VALUE!</v>
      </c>
      <c r="H16" s="148" t="e">
        <f t="shared" si="1"/>
        <v>#VALUE!</v>
      </c>
    </row>
    <row r="17" spans="1:9" ht="20.100000000000001" customHeight="1">
      <c r="A17" s="42" t="s">
        <v>104</v>
      </c>
      <c r="B17" s="5">
        <v>2060</v>
      </c>
      <c r="C17" s="101" t="s">
        <v>241</v>
      </c>
      <c r="D17" s="101" t="s">
        <v>241</v>
      </c>
      <c r="E17" s="101" t="s">
        <v>241</v>
      </c>
      <c r="F17" s="101" t="s">
        <v>241</v>
      </c>
      <c r="G17" s="101" t="e">
        <f t="shared" si="0"/>
        <v>#VALUE!</v>
      </c>
      <c r="H17" s="148" t="e">
        <f t="shared" si="1"/>
        <v>#VALUE!</v>
      </c>
    </row>
    <row r="18" spans="1:9" ht="42.75" customHeight="1">
      <c r="A18" s="42" t="s">
        <v>56</v>
      </c>
      <c r="B18" s="5">
        <v>2070</v>
      </c>
      <c r="C18" s="114"/>
      <c r="D18" s="203" t="s">
        <v>462</v>
      </c>
      <c r="E18" s="209">
        <f>E7+'I. Фін результат'!E80</f>
        <v>0</v>
      </c>
      <c r="F18" s="209" t="s">
        <v>462</v>
      </c>
      <c r="G18" s="101" t="e">
        <f t="shared" si="0"/>
        <v>#VALUE!</v>
      </c>
      <c r="H18" s="148" t="e">
        <f t="shared" si="1"/>
        <v>#VALUE!</v>
      </c>
    </row>
    <row r="19" spans="1:9" ht="24.95" customHeight="1">
      <c r="A19" s="291" t="s">
        <v>379</v>
      </c>
      <c r="B19" s="291"/>
      <c r="C19" s="291"/>
      <c r="D19" s="291"/>
      <c r="E19" s="291"/>
      <c r="F19" s="291"/>
      <c r="G19" s="291"/>
      <c r="H19" s="291"/>
    </row>
    <row r="20" spans="1:9" ht="37.5">
      <c r="A20" s="64" t="s">
        <v>371</v>
      </c>
      <c r="B20" s="141">
        <v>2110</v>
      </c>
      <c r="C20" s="109">
        <f>SUM(C21:C29)</f>
        <v>0</v>
      </c>
      <c r="D20" s="109">
        <f>SUM(D21:D29)</f>
        <v>0</v>
      </c>
      <c r="E20" s="109">
        <f>SUM(E21:E29)</f>
        <v>0</v>
      </c>
      <c r="F20" s="109">
        <f>SUM(F21:F29)</f>
        <v>0</v>
      </c>
      <c r="G20" s="110">
        <f t="shared" ref="G20:G25" si="2">F20-E20</f>
        <v>0</v>
      </c>
      <c r="H20" s="150" t="e">
        <f t="shared" si="1"/>
        <v>#DIV/0!</v>
      </c>
    </row>
    <row r="21" spans="1:9">
      <c r="A21" s="7" t="s">
        <v>457</v>
      </c>
      <c r="B21" s="5">
        <v>2111</v>
      </c>
      <c r="C21" s="101"/>
      <c r="D21" s="101"/>
      <c r="E21" s="101"/>
      <c r="F21" s="101"/>
      <c r="G21" s="101">
        <f t="shared" si="2"/>
        <v>0</v>
      </c>
      <c r="H21" s="148" t="e">
        <f t="shared" si="1"/>
        <v>#DIV/0!</v>
      </c>
    </row>
    <row r="22" spans="1:9" ht="26.45" customHeight="1">
      <c r="A22" s="7" t="s">
        <v>372</v>
      </c>
      <c r="B22" s="5">
        <v>2112</v>
      </c>
      <c r="C22" s="101"/>
      <c r="D22" s="101"/>
      <c r="E22" s="101"/>
      <c r="F22" s="101"/>
      <c r="G22" s="101">
        <f t="shared" si="2"/>
        <v>0</v>
      </c>
      <c r="H22" s="148" t="e">
        <f t="shared" si="1"/>
        <v>#DIV/0!</v>
      </c>
    </row>
    <row r="23" spans="1:9" s="43" customFormat="1" ht="34.15" customHeight="1">
      <c r="A23" s="42" t="s">
        <v>373</v>
      </c>
      <c r="B23" s="47">
        <v>2113</v>
      </c>
      <c r="C23" s="101" t="s">
        <v>241</v>
      </c>
      <c r="D23" s="101" t="s">
        <v>241</v>
      </c>
      <c r="E23" s="101" t="s">
        <v>241</v>
      </c>
      <c r="F23" s="101" t="s">
        <v>241</v>
      </c>
      <c r="G23" s="101" t="e">
        <f t="shared" si="2"/>
        <v>#VALUE!</v>
      </c>
      <c r="H23" s="148" t="e">
        <f t="shared" si="1"/>
        <v>#VALUE!</v>
      </c>
    </row>
    <row r="24" spans="1:9">
      <c r="A24" s="42" t="s">
        <v>78</v>
      </c>
      <c r="B24" s="47">
        <v>2114</v>
      </c>
      <c r="C24" s="101"/>
      <c r="D24" s="101"/>
      <c r="E24" s="101"/>
      <c r="F24" s="101"/>
      <c r="G24" s="101">
        <f t="shared" si="2"/>
        <v>0</v>
      </c>
      <c r="H24" s="148" t="e">
        <f t="shared" si="1"/>
        <v>#DIV/0!</v>
      </c>
    </row>
    <row r="25" spans="1:9" ht="37.5">
      <c r="A25" s="42" t="s">
        <v>374</v>
      </c>
      <c r="B25" s="47">
        <v>2115</v>
      </c>
      <c r="C25" s="101"/>
      <c r="D25" s="101"/>
      <c r="E25" s="101"/>
      <c r="F25" s="101"/>
      <c r="G25" s="101">
        <f t="shared" si="2"/>
        <v>0</v>
      </c>
      <c r="H25" s="148" t="e">
        <f t="shared" si="1"/>
        <v>#DIV/0!</v>
      </c>
    </row>
    <row r="26" spans="1:9" s="45" customFormat="1">
      <c r="A26" s="42" t="s">
        <v>93</v>
      </c>
      <c r="B26" s="47">
        <v>2116</v>
      </c>
      <c r="C26" s="101"/>
      <c r="D26" s="101"/>
      <c r="E26" s="101"/>
      <c r="F26" s="101"/>
      <c r="G26" s="101">
        <f t="shared" ref="G26:G43" si="3">F26-E26</f>
        <v>0</v>
      </c>
      <c r="H26" s="148" t="e">
        <f t="shared" si="1"/>
        <v>#DIV/0!</v>
      </c>
      <c r="I26" s="41"/>
    </row>
    <row r="27" spans="1:9" ht="20.100000000000001" customHeight="1">
      <c r="A27" s="42" t="s">
        <v>396</v>
      </c>
      <c r="B27" s="47">
        <v>2117</v>
      </c>
      <c r="C27" s="101"/>
      <c r="D27" s="101"/>
      <c r="E27" s="101"/>
      <c r="F27" s="101"/>
      <c r="G27" s="101">
        <f t="shared" si="3"/>
        <v>0</v>
      </c>
      <c r="H27" s="148" t="e">
        <f t="shared" si="1"/>
        <v>#DIV/0!</v>
      </c>
    </row>
    <row r="28" spans="1:9" ht="20.100000000000001" customHeight="1">
      <c r="A28" s="42" t="s">
        <v>77</v>
      </c>
      <c r="B28" s="47">
        <v>2118</v>
      </c>
      <c r="C28" s="101"/>
      <c r="D28" s="101"/>
      <c r="E28" s="101"/>
      <c r="F28" s="101"/>
      <c r="G28" s="101">
        <f t="shared" si="3"/>
        <v>0</v>
      </c>
      <c r="H28" s="148" t="e">
        <f t="shared" si="1"/>
        <v>#DIV/0!</v>
      </c>
    </row>
    <row r="29" spans="1:9" ht="20.100000000000001" customHeight="1">
      <c r="A29" s="42" t="s">
        <v>380</v>
      </c>
      <c r="B29" s="47">
        <v>2119</v>
      </c>
      <c r="C29" s="101"/>
      <c r="D29" s="101"/>
      <c r="E29" s="101"/>
      <c r="F29" s="101"/>
      <c r="G29" s="101">
        <f t="shared" si="3"/>
        <v>0</v>
      </c>
      <c r="H29" s="148" t="e">
        <f t="shared" si="1"/>
        <v>#DIV/0!</v>
      </c>
    </row>
    <row r="30" spans="1:9" ht="37.5">
      <c r="A30" s="64" t="s">
        <v>381</v>
      </c>
      <c r="B30" s="54">
        <v>2120</v>
      </c>
      <c r="C30" s="109">
        <f>SUM(C31:C34)</f>
        <v>0</v>
      </c>
      <c r="D30" s="109">
        <f>SUM(D31:D34)</f>
        <v>0</v>
      </c>
      <c r="E30" s="109">
        <f>SUM(E31:E34)</f>
        <v>0</v>
      </c>
      <c r="F30" s="109">
        <f>SUM(F31:F34)</f>
        <v>0</v>
      </c>
      <c r="G30" s="110">
        <f t="shared" si="3"/>
        <v>0</v>
      </c>
      <c r="H30" s="150" t="e">
        <f t="shared" si="1"/>
        <v>#DIV/0!</v>
      </c>
    </row>
    <row r="31" spans="1:9" ht="20.100000000000001" customHeight="1">
      <c r="A31" s="42" t="s">
        <v>77</v>
      </c>
      <c r="B31" s="47">
        <v>2121</v>
      </c>
      <c r="C31" s="101"/>
      <c r="D31" s="101"/>
      <c r="E31" s="101"/>
      <c r="F31" s="101"/>
      <c r="G31" s="101"/>
      <c r="H31" s="148" t="e">
        <f t="shared" si="1"/>
        <v>#DIV/0!</v>
      </c>
    </row>
    <row r="32" spans="1:9" ht="20.100000000000001" customHeight="1">
      <c r="A32" s="42" t="s">
        <v>382</v>
      </c>
      <c r="B32" s="47">
        <v>2122</v>
      </c>
      <c r="C32" s="101"/>
      <c r="D32" s="101"/>
      <c r="E32" s="101"/>
      <c r="F32" s="101"/>
      <c r="G32" s="101"/>
      <c r="H32" s="148" t="e">
        <f t="shared" si="1"/>
        <v>#DIV/0!</v>
      </c>
    </row>
    <row r="33" spans="1:9" ht="20.100000000000001" customHeight="1">
      <c r="A33" s="42" t="s">
        <v>383</v>
      </c>
      <c r="B33" s="47">
        <v>2123</v>
      </c>
      <c r="C33" s="101"/>
      <c r="D33" s="101"/>
      <c r="E33" s="101"/>
      <c r="F33" s="101"/>
      <c r="G33" s="101"/>
      <c r="H33" s="148" t="e">
        <f t="shared" si="1"/>
        <v>#DIV/0!</v>
      </c>
    </row>
    <row r="34" spans="1:9" s="43" customFormat="1" ht="27.6" customHeight="1">
      <c r="A34" s="42" t="s">
        <v>380</v>
      </c>
      <c r="B34" s="47">
        <v>2124</v>
      </c>
      <c r="C34" s="101"/>
      <c r="D34" s="101"/>
      <c r="E34" s="101"/>
      <c r="F34" s="101"/>
      <c r="G34" s="101">
        <f t="shared" si="3"/>
        <v>0</v>
      </c>
      <c r="H34" s="148" t="e">
        <f t="shared" si="1"/>
        <v>#DIV/0!</v>
      </c>
    </row>
    <row r="35" spans="1:9" ht="37.15" customHeight="1">
      <c r="A35" s="64" t="s">
        <v>384</v>
      </c>
      <c r="B35" s="54">
        <v>2130</v>
      </c>
      <c r="C35" s="109">
        <f>SUM(C36:C39)</f>
        <v>0</v>
      </c>
      <c r="D35" s="109">
        <f>SUM(D36:D39)</f>
        <v>0</v>
      </c>
      <c r="E35" s="109">
        <f>SUM(E36:E39)</f>
        <v>0</v>
      </c>
      <c r="F35" s="109">
        <f>SUM(F36:F39)</f>
        <v>0</v>
      </c>
      <c r="G35" s="110">
        <f t="shared" si="3"/>
        <v>0</v>
      </c>
      <c r="H35" s="150" t="e">
        <f t="shared" si="1"/>
        <v>#DIV/0!</v>
      </c>
    </row>
    <row r="36" spans="1:9" ht="60.75" customHeight="1">
      <c r="A36" s="42" t="s">
        <v>397</v>
      </c>
      <c r="B36" s="47">
        <v>2131</v>
      </c>
      <c r="C36" s="101"/>
      <c r="D36" s="101"/>
      <c r="E36" s="101"/>
      <c r="F36" s="101"/>
      <c r="G36" s="101">
        <f t="shared" si="3"/>
        <v>0</v>
      </c>
      <c r="H36" s="148" t="e">
        <f t="shared" si="1"/>
        <v>#DIV/0!</v>
      </c>
    </row>
    <row r="37" spans="1:9" s="43" customFormat="1" ht="20.100000000000001" customHeight="1">
      <c r="A37" s="42" t="s">
        <v>385</v>
      </c>
      <c r="B37" s="47">
        <v>2132</v>
      </c>
      <c r="C37" s="101"/>
      <c r="D37" s="101"/>
      <c r="E37" s="101"/>
      <c r="F37" s="101"/>
      <c r="G37" s="101">
        <f t="shared" si="3"/>
        <v>0</v>
      </c>
      <c r="H37" s="148" t="e">
        <f t="shared" si="1"/>
        <v>#DIV/0!</v>
      </c>
    </row>
    <row r="38" spans="1:9" ht="20.100000000000001" customHeight="1">
      <c r="A38" s="42" t="s">
        <v>386</v>
      </c>
      <c r="B38" s="47">
        <v>2133</v>
      </c>
      <c r="C38" s="101"/>
      <c r="D38" s="101"/>
      <c r="E38" s="101"/>
      <c r="F38" s="101"/>
      <c r="G38" s="101">
        <f t="shared" si="3"/>
        <v>0</v>
      </c>
      <c r="H38" s="148" t="e">
        <f t="shared" si="1"/>
        <v>#DIV/0!</v>
      </c>
    </row>
    <row r="39" spans="1:9" ht="20.100000000000001" customHeight="1">
      <c r="A39" s="42" t="s">
        <v>387</v>
      </c>
      <c r="B39" s="47">
        <v>2134</v>
      </c>
      <c r="C39" s="101"/>
      <c r="D39" s="101"/>
      <c r="E39" s="101"/>
      <c r="F39" s="101"/>
      <c r="G39" s="101"/>
      <c r="H39" s="148" t="e">
        <f t="shared" si="1"/>
        <v>#DIV/0!</v>
      </c>
    </row>
    <row r="40" spans="1:9" ht="20.100000000000001" customHeight="1">
      <c r="A40" s="64" t="s">
        <v>388</v>
      </c>
      <c r="B40" s="54">
        <v>2140</v>
      </c>
      <c r="C40" s="109">
        <f>SUM(C41:C42)</f>
        <v>0</v>
      </c>
      <c r="D40" s="109">
        <f>SUM(D41:D42)</f>
        <v>0</v>
      </c>
      <c r="E40" s="109">
        <f>SUM(E41:E42)</f>
        <v>0</v>
      </c>
      <c r="F40" s="109">
        <f>SUM(F41:F42)</f>
        <v>0</v>
      </c>
      <c r="G40" s="110"/>
      <c r="H40" s="150" t="e">
        <f t="shared" si="1"/>
        <v>#DIV/0!</v>
      </c>
    </row>
    <row r="41" spans="1:9" ht="37.5">
      <c r="A41" s="42" t="s">
        <v>117</v>
      </c>
      <c r="B41" s="47">
        <v>2141</v>
      </c>
      <c r="C41" s="101"/>
      <c r="D41" s="101"/>
      <c r="E41" s="101"/>
      <c r="F41" s="101"/>
      <c r="G41" s="101"/>
      <c r="H41" s="148" t="e">
        <f t="shared" si="1"/>
        <v>#DIV/0!</v>
      </c>
    </row>
    <row r="42" spans="1:9" s="43" customFormat="1" ht="20.100000000000001" customHeight="1">
      <c r="A42" s="42" t="s">
        <v>389</v>
      </c>
      <c r="B42" s="47">
        <v>2142</v>
      </c>
      <c r="C42" s="101"/>
      <c r="D42" s="101"/>
      <c r="E42" s="101"/>
      <c r="F42" s="101"/>
      <c r="G42" s="101">
        <f t="shared" si="3"/>
        <v>0</v>
      </c>
      <c r="H42" s="148" t="e">
        <f t="shared" si="1"/>
        <v>#DIV/0!</v>
      </c>
    </row>
    <row r="43" spans="1:9" s="43" customFormat="1" ht="21.75" customHeight="1">
      <c r="A43" s="64" t="s">
        <v>378</v>
      </c>
      <c r="B43" s="54">
        <v>2200</v>
      </c>
      <c r="C43" s="109">
        <f>SUM(C20,C30,C35,C40)</f>
        <v>0</v>
      </c>
      <c r="D43" s="109">
        <f>SUM(D20,D30,D35,D40)</f>
        <v>0</v>
      </c>
      <c r="E43" s="109">
        <f>SUM(E20,E30,E35,E40)</f>
        <v>0</v>
      </c>
      <c r="F43" s="109">
        <f>SUM(F20,F30,F35,F40)</f>
        <v>0</v>
      </c>
      <c r="G43" s="110">
        <f t="shared" si="3"/>
        <v>0</v>
      </c>
      <c r="H43" s="150" t="e">
        <f t="shared" si="1"/>
        <v>#DIV/0!</v>
      </c>
      <c r="I43" s="41"/>
    </row>
    <row r="44" spans="1:9" s="43" customFormat="1">
      <c r="A44" s="62"/>
      <c r="B44" s="44"/>
      <c r="C44" s="44"/>
      <c r="D44" s="44"/>
      <c r="E44" s="44"/>
      <c r="F44" s="44"/>
      <c r="G44" s="44"/>
      <c r="H44" s="44"/>
    </row>
    <row r="45" spans="1:9" s="43" customFormat="1">
      <c r="A45" s="62"/>
      <c r="B45" s="44"/>
      <c r="C45" s="44"/>
      <c r="D45" s="44"/>
      <c r="E45" s="44"/>
      <c r="F45" s="44"/>
      <c r="G45" s="44"/>
      <c r="H45" s="44"/>
    </row>
    <row r="46" spans="1:9" s="43" customFormat="1">
      <c r="A46" s="62"/>
      <c r="B46" s="44"/>
      <c r="C46" s="44"/>
      <c r="D46" s="44"/>
      <c r="E46" s="44"/>
      <c r="F46" s="44"/>
      <c r="G46" s="44"/>
      <c r="H46" s="44"/>
    </row>
    <row r="47" spans="1:9" s="2" customFormat="1" ht="27.95" customHeight="1">
      <c r="A47" s="53" t="s">
        <v>446</v>
      </c>
      <c r="B47" s="1"/>
      <c r="C47" s="257" t="s">
        <v>169</v>
      </c>
      <c r="D47" s="257"/>
      <c r="E47" s="72"/>
      <c r="F47" s="258" t="s">
        <v>450</v>
      </c>
      <c r="G47" s="258"/>
      <c r="H47" s="258"/>
    </row>
    <row r="48" spans="1:9" s="2" customFormat="1">
      <c r="A48" s="24" t="s">
        <v>225</v>
      </c>
      <c r="C48" s="256" t="s">
        <v>184</v>
      </c>
      <c r="D48" s="256"/>
      <c r="F48" s="256" t="s">
        <v>226</v>
      </c>
      <c r="G48" s="256"/>
      <c r="H48" s="256"/>
    </row>
    <row r="49" spans="1:10" s="44" customFormat="1">
      <c r="A49" s="56"/>
      <c r="I49" s="41"/>
      <c r="J49" s="41"/>
    </row>
    <row r="50" spans="1:10" s="44" customFormat="1">
      <c r="A50" s="56"/>
      <c r="I50" s="41"/>
      <c r="J50" s="41"/>
    </row>
    <row r="51" spans="1:10" s="44" customFormat="1">
      <c r="A51" s="56"/>
      <c r="I51" s="41"/>
      <c r="J51" s="41"/>
    </row>
    <row r="52" spans="1:10" s="44" customFormat="1">
      <c r="A52" s="56"/>
      <c r="I52" s="41"/>
      <c r="J52" s="41"/>
    </row>
    <row r="53" spans="1:10" s="44" customFormat="1">
      <c r="A53" s="56"/>
      <c r="I53" s="41"/>
      <c r="J53" s="41"/>
    </row>
    <row r="54" spans="1:10" s="44" customFormat="1">
      <c r="A54" s="56"/>
      <c r="I54" s="41"/>
      <c r="J54" s="41"/>
    </row>
    <row r="55" spans="1:10" s="44" customFormat="1">
      <c r="A55" s="56"/>
      <c r="I55" s="41"/>
      <c r="J55" s="41"/>
    </row>
    <row r="56" spans="1:10" s="44" customFormat="1">
      <c r="A56" s="56"/>
      <c r="I56" s="41"/>
      <c r="J56" s="41"/>
    </row>
    <row r="57" spans="1:10" s="44" customFormat="1">
      <c r="A57" s="56"/>
      <c r="I57" s="41"/>
      <c r="J57" s="41"/>
    </row>
    <row r="58" spans="1:10" s="44" customFormat="1">
      <c r="A58" s="56"/>
      <c r="I58" s="41"/>
      <c r="J58" s="41"/>
    </row>
    <row r="59" spans="1:10" s="44" customFormat="1">
      <c r="A59" s="56"/>
      <c r="I59" s="41"/>
      <c r="J59" s="41"/>
    </row>
    <row r="60" spans="1:10" s="44" customFormat="1">
      <c r="A60" s="56"/>
      <c r="I60" s="41"/>
      <c r="J60" s="41"/>
    </row>
    <row r="61" spans="1:10" s="44" customFormat="1">
      <c r="A61" s="56"/>
      <c r="I61" s="41"/>
      <c r="J61" s="41"/>
    </row>
    <row r="62" spans="1:10" s="44" customFormat="1">
      <c r="A62" s="56"/>
      <c r="I62" s="41"/>
      <c r="J62" s="41"/>
    </row>
    <row r="63" spans="1:10" s="44" customFormat="1">
      <c r="A63" s="56"/>
      <c r="I63" s="41"/>
      <c r="J63" s="41"/>
    </row>
    <row r="64" spans="1:10" s="44" customFormat="1">
      <c r="A64" s="56"/>
      <c r="I64" s="41"/>
      <c r="J64" s="41"/>
    </row>
    <row r="65" spans="1:10" s="44" customFormat="1">
      <c r="A65" s="56"/>
      <c r="I65" s="41"/>
      <c r="J65" s="41"/>
    </row>
    <row r="66" spans="1:10" s="44" customFormat="1">
      <c r="A66" s="56"/>
      <c r="I66" s="41"/>
      <c r="J66" s="41"/>
    </row>
    <row r="67" spans="1:10" s="44" customFormat="1">
      <c r="A67" s="56"/>
      <c r="I67" s="41"/>
      <c r="J67" s="41"/>
    </row>
    <row r="68" spans="1:10" s="44" customFormat="1">
      <c r="A68" s="56"/>
      <c r="I68" s="41"/>
      <c r="J68" s="41"/>
    </row>
    <row r="69" spans="1:10" s="44" customFormat="1">
      <c r="A69" s="56"/>
      <c r="I69" s="41"/>
      <c r="J69" s="41"/>
    </row>
    <row r="70" spans="1:10" s="44" customFormat="1">
      <c r="A70" s="56"/>
      <c r="I70" s="41"/>
      <c r="J70" s="41"/>
    </row>
    <row r="71" spans="1:10" s="44" customFormat="1">
      <c r="A71" s="56"/>
      <c r="I71" s="41"/>
      <c r="J71" s="41"/>
    </row>
    <row r="72" spans="1:10" s="44" customFormat="1">
      <c r="A72" s="56"/>
      <c r="I72" s="41"/>
      <c r="J72" s="41"/>
    </row>
    <row r="73" spans="1:10" s="44" customFormat="1">
      <c r="A73" s="56"/>
      <c r="I73" s="41"/>
      <c r="J73" s="41"/>
    </row>
    <row r="74" spans="1:10" s="44" customFormat="1">
      <c r="A74" s="56"/>
      <c r="I74" s="41"/>
      <c r="J74" s="41"/>
    </row>
    <row r="75" spans="1:10" s="44" customFormat="1">
      <c r="A75" s="56"/>
      <c r="I75" s="41"/>
      <c r="J75" s="41"/>
    </row>
    <row r="76" spans="1:10" s="44" customFormat="1">
      <c r="A76" s="56"/>
      <c r="I76" s="41"/>
      <c r="J76" s="41"/>
    </row>
    <row r="77" spans="1:10" s="44" customFormat="1">
      <c r="A77" s="56"/>
      <c r="I77" s="41"/>
      <c r="J77" s="41"/>
    </row>
    <row r="78" spans="1:10" s="44" customFormat="1">
      <c r="A78" s="56"/>
      <c r="I78" s="41"/>
      <c r="J78" s="41"/>
    </row>
    <row r="79" spans="1:10" s="44" customFormat="1">
      <c r="A79" s="56"/>
      <c r="I79" s="41"/>
      <c r="J79" s="41"/>
    </row>
    <row r="80" spans="1:10" s="44" customFormat="1">
      <c r="A80" s="56"/>
      <c r="I80" s="41"/>
      <c r="J80" s="41"/>
    </row>
    <row r="81" spans="1:10" s="44" customFormat="1">
      <c r="A81" s="56"/>
      <c r="I81" s="41"/>
      <c r="J81" s="41"/>
    </row>
    <row r="82" spans="1:10" s="44" customFormat="1">
      <c r="A82" s="56"/>
      <c r="I82" s="41"/>
      <c r="J82" s="41"/>
    </row>
    <row r="83" spans="1:10" s="44" customFormat="1">
      <c r="A83" s="56"/>
      <c r="I83" s="41"/>
      <c r="J83" s="41"/>
    </row>
    <row r="84" spans="1:10" s="44" customFormat="1">
      <c r="A84" s="56"/>
      <c r="I84" s="41"/>
      <c r="J84" s="41"/>
    </row>
    <row r="85" spans="1:10" s="44" customFormat="1">
      <c r="A85" s="56"/>
      <c r="I85" s="41"/>
      <c r="J85" s="41"/>
    </row>
    <row r="86" spans="1:10" s="44" customFormat="1">
      <c r="A86" s="56"/>
      <c r="I86" s="41"/>
      <c r="J86" s="41"/>
    </row>
    <row r="87" spans="1:10" s="44" customFormat="1">
      <c r="A87" s="56"/>
      <c r="I87" s="41"/>
      <c r="J87" s="41"/>
    </row>
    <row r="88" spans="1:10" s="44" customFormat="1">
      <c r="A88" s="56"/>
      <c r="I88" s="41"/>
      <c r="J88" s="41"/>
    </row>
    <row r="89" spans="1:10" s="44" customFormat="1">
      <c r="A89" s="56"/>
      <c r="I89" s="41"/>
      <c r="J89" s="41"/>
    </row>
    <row r="90" spans="1:10" s="44" customFormat="1">
      <c r="A90" s="56"/>
      <c r="I90" s="41"/>
      <c r="J90" s="41"/>
    </row>
    <row r="91" spans="1:10" s="44" customFormat="1">
      <c r="A91" s="56"/>
      <c r="I91" s="41"/>
      <c r="J91" s="41"/>
    </row>
    <row r="92" spans="1:10" s="44" customFormat="1">
      <c r="A92" s="56"/>
      <c r="I92" s="41"/>
      <c r="J92" s="41"/>
    </row>
    <row r="93" spans="1:10" s="44" customFormat="1">
      <c r="A93" s="56"/>
      <c r="I93" s="41"/>
      <c r="J93" s="41"/>
    </row>
    <row r="94" spans="1:10" s="44" customFormat="1">
      <c r="A94" s="56"/>
      <c r="I94" s="41"/>
      <c r="J94" s="41"/>
    </row>
    <row r="95" spans="1:10" s="44" customFormat="1">
      <c r="A95" s="56"/>
      <c r="I95" s="41"/>
      <c r="J95" s="41"/>
    </row>
    <row r="96" spans="1:10" s="44" customFormat="1">
      <c r="A96" s="56"/>
      <c r="I96" s="41"/>
      <c r="J96" s="41"/>
    </row>
    <row r="97" spans="1:10" s="44" customFormat="1">
      <c r="A97" s="56"/>
      <c r="I97" s="41"/>
      <c r="J97" s="41"/>
    </row>
    <row r="98" spans="1:10" s="44" customFormat="1">
      <c r="A98" s="56"/>
      <c r="I98" s="41"/>
      <c r="J98" s="41"/>
    </row>
    <row r="99" spans="1:10" s="44" customFormat="1">
      <c r="A99" s="56"/>
      <c r="I99" s="41"/>
      <c r="J99" s="41"/>
    </row>
    <row r="100" spans="1:10" s="44" customFormat="1">
      <c r="A100" s="56"/>
      <c r="I100" s="41"/>
      <c r="J100" s="41"/>
    </row>
    <row r="101" spans="1:10" s="44" customFormat="1">
      <c r="A101" s="56"/>
      <c r="I101" s="41"/>
      <c r="J101" s="41"/>
    </row>
    <row r="102" spans="1:10" s="44" customFormat="1">
      <c r="A102" s="56"/>
      <c r="I102" s="41"/>
      <c r="J102" s="41"/>
    </row>
    <row r="103" spans="1:10" s="44" customFormat="1">
      <c r="A103" s="56"/>
      <c r="I103" s="41"/>
      <c r="J103" s="41"/>
    </row>
    <row r="104" spans="1:10" s="44" customFormat="1">
      <c r="A104" s="56"/>
      <c r="I104" s="41"/>
      <c r="J104" s="41"/>
    </row>
    <row r="105" spans="1:10" s="44" customFormat="1">
      <c r="A105" s="56"/>
      <c r="I105" s="41"/>
      <c r="J105" s="41"/>
    </row>
    <row r="106" spans="1:10" s="44" customFormat="1">
      <c r="A106" s="56"/>
      <c r="I106" s="41"/>
      <c r="J106" s="41"/>
    </row>
    <row r="107" spans="1:10" s="44" customFormat="1">
      <c r="A107" s="56"/>
      <c r="I107" s="41"/>
      <c r="J107" s="41"/>
    </row>
    <row r="108" spans="1:10" s="44" customFormat="1">
      <c r="A108" s="56"/>
      <c r="I108" s="41"/>
      <c r="J108" s="41"/>
    </row>
    <row r="109" spans="1:10" s="44" customFormat="1">
      <c r="A109" s="56"/>
      <c r="I109" s="41"/>
      <c r="J109" s="41"/>
    </row>
    <row r="110" spans="1:10" s="44" customFormat="1">
      <c r="A110" s="56"/>
      <c r="I110" s="41"/>
      <c r="J110" s="41"/>
    </row>
    <row r="111" spans="1:10" s="44" customFormat="1">
      <c r="A111" s="56"/>
      <c r="I111" s="41"/>
      <c r="J111" s="41"/>
    </row>
    <row r="112" spans="1:10" s="44" customFormat="1">
      <c r="A112" s="56"/>
      <c r="I112" s="41"/>
      <c r="J112" s="41"/>
    </row>
    <row r="113" spans="1:10" s="44" customFormat="1">
      <c r="A113" s="56"/>
      <c r="I113" s="41"/>
      <c r="J113" s="41"/>
    </row>
    <row r="114" spans="1:10" s="44" customFormat="1">
      <c r="A114" s="56"/>
      <c r="I114" s="41"/>
      <c r="J114" s="41"/>
    </row>
    <row r="115" spans="1:10" s="44" customFormat="1">
      <c r="A115" s="56"/>
      <c r="I115" s="41"/>
      <c r="J115" s="41"/>
    </row>
    <row r="116" spans="1:10" s="44" customFormat="1">
      <c r="A116" s="56"/>
      <c r="I116" s="41"/>
      <c r="J116" s="41"/>
    </row>
    <row r="117" spans="1:10" s="44" customFormat="1">
      <c r="A117" s="56"/>
      <c r="I117" s="41"/>
      <c r="J117" s="41"/>
    </row>
    <row r="118" spans="1:10" s="44" customFormat="1">
      <c r="A118" s="56"/>
      <c r="I118" s="41"/>
      <c r="J118" s="41"/>
    </row>
    <row r="119" spans="1:10" s="44" customFormat="1">
      <c r="A119" s="56"/>
      <c r="I119" s="41"/>
      <c r="J119" s="41"/>
    </row>
    <row r="120" spans="1:10" s="44" customFormat="1">
      <c r="A120" s="56"/>
      <c r="I120" s="41"/>
      <c r="J120" s="41"/>
    </row>
    <row r="121" spans="1:10" s="44" customFormat="1">
      <c r="A121" s="56"/>
      <c r="I121" s="41"/>
      <c r="J121" s="41"/>
    </row>
    <row r="122" spans="1:10" s="44" customFormat="1">
      <c r="A122" s="56"/>
      <c r="I122" s="41"/>
      <c r="J122" s="41"/>
    </row>
    <row r="123" spans="1:10" s="44" customFormat="1">
      <c r="A123" s="56"/>
      <c r="I123" s="41"/>
      <c r="J123" s="41"/>
    </row>
    <row r="124" spans="1:10" s="44" customFormat="1">
      <c r="A124" s="56"/>
      <c r="I124" s="41"/>
      <c r="J124" s="41"/>
    </row>
    <row r="125" spans="1:10" s="44" customFormat="1">
      <c r="A125" s="56"/>
      <c r="I125" s="41"/>
      <c r="J125" s="41"/>
    </row>
    <row r="126" spans="1:10" s="44" customFormat="1">
      <c r="A126" s="56"/>
      <c r="I126" s="41"/>
      <c r="J126" s="41"/>
    </row>
    <row r="127" spans="1:10" s="44" customFormat="1">
      <c r="A127" s="56"/>
      <c r="I127" s="41"/>
      <c r="J127" s="41"/>
    </row>
    <row r="128" spans="1:10" s="44" customFormat="1">
      <c r="A128" s="56"/>
      <c r="I128" s="41"/>
      <c r="J128" s="41"/>
    </row>
    <row r="129" spans="1:10" s="44" customFormat="1">
      <c r="A129" s="56"/>
      <c r="I129" s="41"/>
      <c r="J129" s="41"/>
    </row>
    <row r="130" spans="1:10" s="44" customFormat="1">
      <c r="A130" s="56"/>
      <c r="I130" s="41"/>
      <c r="J130" s="41"/>
    </row>
    <row r="131" spans="1:10" s="44" customFormat="1">
      <c r="A131" s="56"/>
      <c r="I131" s="41"/>
      <c r="J131" s="41"/>
    </row>
    <row r="132" spans="1:10" s="44" customFormat="1">
      <c r="A132" s="56"/>
      <c r="I132" s="41"/>
      <c r="J132" s="41"/>
    </row>
    <row r="133" spans="1:10" s="44" customFormat="1">
      <c r="A133" s="56"/>
      <c r="I133" s="41"/>
      <c r="J133" s="41"/>
    </row>
    <row r="134" spans="1:10" s="44" customFormat="1">
      <c r="A134" s="56"/>
      <c r="I134" s="41"/>
      <c r="J134" s="41"/>
    </row>
    <row r="135" spans="1:10" s="44" customFormat="1">
      <c r="A135" s="56"/>
      <c r="I135" s="41"/>
      <c r="J135" s="41"/>
    </row>
    <row r="136" spans="1:10" s="44" customFormat="1">
      <c r="A136" s="56"/>
      <c r="I136" s="41"/>
      <c r="J136" s="41"/>
    </row>
    <row r="137" spans="1:10" s="44" customFormat="1">
      <c r="A137" s="56"/>
      <c r="I137" s="41"/>
      <c r="J137" s="41"/>
    </row>
    <row r="138" spans="1:10" s="44" customFormat="1">
      <c r="A138" s="56"/>
      <c r="I138" s="41"/>
      <c r="J138" s="41"/>
    </row>
    <row r="139" spans="1:10" s="44" customFormat="1">
      <c r="A139" s="56"/>
      <c r="I139" s="41"/>
      <c r="J139" s="41"/>
    </row>
    <row r="140" spans="1:10" s="44" customFormat="1">
      <c r="A140" s="56"/>
      <c r="I140" s="41"/>
      <c r="J140" s="41"/>
    </row>
    <row r="141" spans="1:10" s="44" customFormat="1">
      <c r="A141" s="56"/>
      <c r="I141" s="41"/>
      <c r="J141" s="41"/>
    </row>
    <row r="142" spans="1:10" s="44" customFormat="1">
      <c r="A142" s="56"/>
      <c r="I142" s="41"/>
      <c r="J142" s="41"/>
    </row>
    <row r="143" spans="1:10" s="44" customFormat="1">
      <c r="A143" s="56"/>
      <c r="I143" s="41"/>
      <c r="J143" s="41"/>
    </row>
    <row r="144" spans="1:10" s="44" customFormat="1">
      <c r="A144" s="56"/>
      <c r="I144" s="41"/>
      <c r="J144" s="41"/>
    </row>
    <row r="145" spans="1:10" s="44" customFormat="1">
      <c r="A145" s="56"/>
      <c r="I145" s="41"/>
      <c r="J145" s="41"/>
    </row>
    <row r="146" spans="1:10" s="44" customFormat="1">
      <c r="A146" s="56"/>
      <c r="I146" s="41"/>
      <c r="J146" s="41"/>
    </row>
    <row r="147" spans="1:10" s="44" customFormat="1">
      <c r="A147" s="56"/>
      <c r="I147" s="41"/>
      <c r="J147" s="41"/>
    </row>
    <row r="148" spans="1:10" s="44" customFormat="1">
      <c r="A148" s="56"/>
      <c r="I148" s="41"/>
      <c r="J148" s="41"/>
    </row>
    <row r="149" spans="1:10" s="44" customFormat="1">
      <c r="A149" s="56"/>
      <c r="I149" s="41"/>
      <c r="J149" s="41"/>
    </row>
    <row r="150" spans="1:10" s="44" customFormat="1">
      <c r="A150" s="56"/>
      <c r="I150" s="41"/>
      <c r="J150" s="41"/>
    </row>
    <row r="151" spans="1:10" s="44" customFormat="1">
      <c r="A151" s="56"/>
      <c r="I151" s="41"/>
      <c r="J151" s="41"/>
    </row>
    <row r="152" spans="1:10" s="44" customFormat="1">
      <c r="A152" s="56"/>
      <c r="I152" s="41"/>
      <c r="J152" s="41"/>
    </row>
    <row r="153" spans="1:10" s="44" customFormat="1">
      <c r="A153" s="56"/>
      <c r="I153" s="41"/>
      <c r="J153" s="41"/>
    </row>
    <row r="154" spans="1:10" s="44" customFormat="1">
      <c r="A154" s="56"/>
      <c r="I154" s="41"/>
      <c r="J154" s="41"/>
    </row>
    <row r="155" spans="1:10" s="44" customFormat="1">
      <c r="A155" s="56"/>
      <c r="I155" s="41"/>
      <c r="J155" s="41"/>
    </row>
    <row r="156" spans="1:10" s="44" customFormat="1">
      <c r="A156" s="56"/>
      <c r="I156" s="41"/>
      <c r="J156" s="41"/>
    </row>
    <row r="157" spans="1:10" s="44" customFormat="1">
      <c r="A157" s="56"/>
      <c r="I157" s="41"/>
      <c r="J157" s="41"/>
    </row>
    <row r="158" spans="1:10" s="44" customFormat="1">
      <c r="A158" s="56"/>
      <c r="I158" s="41"/>
      <c r="J158" s="41"/>
    </row>
    <row r="159" spans="1:10" s="44" customFormat="1">
      <c r="A159" s="56"/>
      <c r="I159" s="41"/>
      <c r="J159" s="41"/>
    </row>
    <row r="160" spans="1:10" s="44" customFormat="1">
      <c r="A160" s="56"/>
      <c r="I160" s="41"/>
      <c r="J160" s="41"/>
    </row>
    <row r="161" spans="1:10" s="44" customFormat="1">
      <c r="A161" s="56"/>
      <c r="I161" s="41"/>
      <c r="J161" s="41"/>
    </row>
    <row r="162" spans="1:10" s="44" customFormat="1">
      <c r="A162" s="56"/>
      <c r="I162" s="41"/>
      <c r="J162" s="41"/>
    </row>
    <row r="163" spans="1:10" s="44" customFormat="1">
      <c r="A163" s="56"/>
      <c r="I163" s="41"/>
      <c r="J163" s="41"/>
    </row>
    <row r="164" spans="1:10" s="44" customFormat="1">
      <c r="A164" s="56"/>
      <c r="I164" s="41"/>
      <c r="J164" s="41"/>
    </row>
    <row r="165" spans="1:10" s="44" customFormat="1">
      <c r="A165" s="56"/>
      <c r="I165" s="41"/>
      <c r="J165" s="41"/>
    </row>
    <row r="166" spans="1:10" s="44" customFormat="1">
      <c r="A166" s="56"/>
      <c r="I166" s="41"/>
      <c r="J166" s="41"/>
    </row>
    <row r="167" spans="1:10" s="44" customFormat="1">
      <c r="A167" s="56"/>
      <c r="I167" s="41"/>
      <c r="J167" s="41"/>
    </row>
    <row r="168" spans="1:10" s="44" customFormat="1">
      <c r="A168" s="56"/>
      <c r="I168" s="41"/>
      <c r="J168" s="41"/>
    </row>
    <row r="169" spans="1:10" s="44" customFormat="1">
      <c r="A169" s="56"/>
      <c r="I169" s="41"/>
      <c r="J169" s="41"/>
    </row>
    <row r="170" spans="1:10" s="44" customFormat="1">
      <c r="A170" s="56"/>
      <c r="I170" s="41"/>
      <c r="J170" s="41"/>
    </row>
    <row r="171" spans="1:10" s="44" customFormat="1">
      <c r="A171" s="56"/>
      <c r="I171" s="41"/>
      <c r="J171" s="41"/>
    </row>
    <row r="172" spans="1:10" s="44" customFormat="1">
      <c r="A172" s="56"/>
      <c r="I172" s="41"/>
      <c r="J172" s="41"/>
    </row>
    <row r="173" spans="1:10" s="44" customFormat="1">
      <c r="A173" s="56"/>
      <c r="I173" s="41"/>
      <c r="J173" s="41"/>
    </row>
    <row r="174" spans="1:10" s="44" customFormat="1">
      <c r="A174" s="56"/>
      <c r="I174" s="41"/>
      <c r="J174" s="41"/>
    </row>
    <row r="175" spans="1:10" s="44" customFormat="1">
      <c r="A175" s="56"/>
      <c r="I175" s="41"/>
      <c r="J175" s="41"/>
    </row>
    <row r="176" spans="1:10" s="44" customFormat="1">
      <c r="A176" s="56"/>
      <c r="I176" s="41"/>
      <c r="J176" s="41"/>
    </row>
    <row r="177" spans="1:10" s="44" customFormat="1">
      <c r="A177" s="56"/>
      <c r="I177" s="41"/>
      <c r="J177" s="41"/>
    </row>
    <row r="178" spans="1:10" s="44" customFormat="1">
      <c r="A178" s="56"/>
      <c r="I178" s="41"/>
      <c r="J178" s="41"/>
    </row>
    <row r="179" spans="1:10" s="44" customFormat="1">
      <c r="A179" s="56"/>
      <c r="I179" s="41"/>
      <c r="J179" s="41"/>
    </row>
    <row r="180" spans="1:10" s="44" customFormat="1">
      <c r="A180" s="56"/>
      <c r="I180" s="41"/>
      <c r="J180" s="41"/>
    </row>
    <row r="181" spans="1:10" s="44" customFormat="1">
      <c r="A181" s="56"/>
      <c r="I181" s="41"/>
      <c r="J181" s="41"/>
    </row>
    <row r="182" spans="1:10" s="44" customFormat="1">
      <c r="A182" s="56"/>
      <c r="I182" s="41"/>
      <c r="J182" s="41"/>
    </row>
    <row r="183" spans="1:10" s="44" customFormat="1">
      <c r="A183" s="56"/>
      <c r="I183" s="41"/>
      <c r="J183" s="41"/>
    </row>
    <row r="184" spans="1:10" s="44" customFormat="1">
      <c r="A184" s="56"/>
      <c r="I184" s="41"/>
      <c r="J184" s="41"/>
    </row>
    <row r="185" spans="1:10" s="44" customFormat="1">
      <c r="A185" s="56"/>
      <c r="I185" s="41"/>
      <c r="J185" s="41"/>
    </row>
    <row r="186" spans="1:10" s="44" customFormat="1">
      <c r="A186" s="56"/>
      <c r="I186" s="41"/>
      <c r="J186" s="41"/>
    </row>
    <row r="187" spans="1:10" s="44" customFormat="1">
      <c r="A187" s="56"/>
      <c r="I187" s="41"/>
      <c r="J187" s="41"/>
    </row>
    <row r="188" spans="1:10" s="44" customFormat="1">
      <c r="A188" s="56"/>
      <c r="I188" s="41"/>
      <c r="J188" s="41"/>
    </row>
    <row r="189" spans="1:10" s="44" customFormat="1">
      <c r="A189" s="56"/>
      <c r="I189" s="41"/>
      <c r="J189" s="41"/>
    </row>
    <row r="190" spans="1:10" s="44" customFormat="1">
      <c r="A190" s="56"/>
      <c r="I190" s="41"/>
      <c r="J190" s="41"/>
    </row>
    <row r="191" spans="1:10" s="44" customFormat="1">
      <c r="A191" s="56"/>
      <c r="I191" s="41"/>
      <c r="J191" s="41"/>
    </row>
    <row r="192" spans="1:10" s="44" customFormat="1">
      <c r="A192" s="56"/>
      <c r="I192" s="41"/>
      <c r="J192" s="41"/>
    </row>
    <row r="193" spans="1:10" s="44" customFormat="1">
      <c r="A193" s="56"/>
      <c r="I193" s="41"/>
      <c r="J193" s="41"/>
    </row>
    <row r="194" spans="1:10" s="44" customFormat="1">
      <c r="A194" s="56"/>
      <c r="I194" s="41"/>
      <c r="J194" s="41"/>
    </row>
    <row r="195" spans="1:10" s="44" customFormat="1">
      <c r="A195" s="56"/>
      <c r="I195" s="41"/>
      <c r="J195" s="41"/>
    </row>
    <row r="196" spans="1:10" s="44" customFormat="1">
      <c r="A196" s="56"/>
      <c r="I196" s="41"/>
      <c r="J196" s="41"/>
    </row>
    <row r="197" spans="1:10" s="44" customFormat="1">
      <c r="A197" s="56"/>
      <c r="I197" s="41"/>
      <c r="J197" s="41"/>
    </row>
    <row r="198" spans="1:10" s="44" customFormat="1">
      <c r="A198" s="56"/>
      <c r="I198" s="41"/>
      <c r="J198" s="41"/>
    </row>
  </sheetData>
  <mergeCells count="12">
    <mergeCell ref="C48:D48"/>
    <mergeCell ref="F48:H48"/>
    <mergeCell ref="A6:H6"/>
    <mergeCell ref="A19:H19"/>
    <mergeCell ref="C47:D47"/>
    <mergeCell ref="F47:H47"/>
    <mergeCell ref="A3:A4"/>
    <mergeCell ref="B3:B4"/>
    <mergeCell ref="C3:D3"/>
    <mergeCell ref="E3:H3"/>
    <mergeCell ref="A1:H1"/>
    <mergeCell ref="A2:H2"/>
  </mergeCells>
  <phoneticPr fontId="3" type="noConversion"/>
  <pageMargins left="1.1811023622047245" right="0.39370078740157483" top="0.78740157480314965" bottom="0.78740157480314965" header="0.19685039370078741" footer="0.11811023622047245"/>
  <pageSetup paperSize="9" scale="60" fitToHeight="2" orientation="landscape" horizontalDpi="360" verticalDpi="360" r:id="rId1"/>
  <headerFooter alignWithMargins="0">
    <oddHeader>&amp;C
7&amp;R
&amp;"Times New Roman,обычный"&amp;14Продовження додатка 3
Таблиця 2</oddHeader>
  </headerFooter>
  <ignoredErrors>
    <ignoredError sqref="G25 G8:G17 H7:H18 H20:H43 G23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0"/>
  </sheetPr>
  <dimension ref="A1:H74"/>
  <sheetViews>
    <sheetView zoomScale="75" zoomScaleNormal="75" zoomScaleSheetLayoutView="75" workbookViewId="0">
      <pane xSplit="1" ySplit="5" topLeftCell="B63" activePane="bottomRight" state="frozen"/>
      <selection activeCell="A67" sqref="A67"/>
      <selection pane="topRight" activeCell="A67" sqref="A67"/>
      <selection pane="bottomLeft" activeCell="A67" sqref="A67"/>
      <selection pane="bottomRight" activeCell="A37" sqref="A37"/>
    </sheetView>
  </sheetViews>
  <sheetFormatPr defaultColWidth="9.140625" defaultRowHeight="18.75"/>
  <cols>
    <col min="1" max="1" width="88" style="2" customWidth="1"/>
    <col min="2" max="2" width="15" style="2" customWidth="1"/>
    <col min="3" max="7" width="20.42578125" style="2" customWidth="1"/>
    <col min="8" max="8" width="18.42578125" style="2" customWidth="1"/>
    <col min="9" max="16384" width="9.140625" style="2"/>
  </cols>
  <sheetData>
    <row r="1" spans="1:8">
      <c r="A1" s="274" t="s">
        <v>291</v>
      </c>
      <c r="B1" s="274"/>
      <c r="C1" s="274"/>
      <c r="D1" s="274"/>
      <c r="E1" s="274"/>
      <c r="F1" s="274"/>
      <c r="G1" s="274"/>
      <c r="H1" s="274"/>
    </row>
    <row r="2" spans="1:8">
      <c r="A2" s="20"/>
      <c r="B2" s="20"/>
      <c r="C2" s="20"/>
      <c r="D2" s="20"/>
      <c r="E2" s="20"/>
      <c r="F2" s="20"/>
      <c r="G2" s="20"/>
      <c r="H2" s="20"/>
    </row>
    <row r="3" spans="1:8" ht="48" customHeight="1">
      <c r="A3" s="266" t="s">
        <v>201</v>
      </c>
      <c r="B3" s="292" t="s">
        <v>0</v>
      </c>
      <c r="C3" s="266" t="s">
        <v>354</v>
      </c>
      <c r="D3" s="266"/>
      <c r="E3" s="272" t="s">
        <v>390</v>
      </c>
      <c r="F3" s="272"/>
      <c r="G3" s="272"/>
      <c r="H3" s="272"/>
    </row>
    <row r="4" spans="1:8" ht="38.25" customHeight="1">
      <c r="A4" s="266"/>
      <c r="B4" s="292"/>
      <c r="C4" s="6" t="s">
        <v>188</v>
      </c>
      <c r="D4" s="6" t="s">
        <v>189</v>
      </c>
      <c r="E4" s="6" t="s">
        <v>190</v>
      </c>
      <c r="F4" s="6" t="s">
        <v>176</v>
      </c>
      <c r="G4" s="63" t="s">
        <v>196</v>
      </c>
      <c r="H4" s="63" t="s">
        <v>197</v>
      </c>
    </row>
    <row r="5" spans="1:8">
      <c r="A5" s="63">
        <v>1</v>
      </c>
      <c r="B5" s="130">
        <v>2</v>
      </c>
      <c r="C5" s="63">
        <v>3</v>
      </c>
      <c r="D5" s="130">
        <v>4</v>
      </c>
      <c r="E5" s="63">
        <v>5</v>
      </c>
      <c r="F5" s="130">
        <v>6</v>
      </c>
      <c r="G5" s="63">
        <v>7</v>
      </c>
      <c r="H5" s="130">
        <v>8</v>
      </c>
    </row>
    <row r="6" spans="1:8">
      <c r="A6" s="161" t="s">
        <v>301</v>
      </c>
      <c r="B6" s="132"/>
      <c r="C6" s="132"/>
      <c r="D6" s="132"/>
      <c r="E6" s="132"/>
      <c r="F6" s="132"/>
      <c r="G6" s="132"/>
      <c r="H6" s="133"/>
    </row>
    <row r="7" spans="1:8" s="55" customFormat="1" ht="24.95" customHeight="1">
      <c r="A7" s="144" t="s">
        <v>269</v>
      </c>
      <c r="B7" s="131">
        <v>3000</v>
      </c>
      <c r="C7" s="180">
        <f>SUM(C8:C13,C17)</f>
        <v>9679.9</v>
      </c>
      <c r="D7" s="180">
        <f>SUM(D8:D13,D17)</f>
        <v>9663.8000000000011</v>
      </c>
      <c r="E7" s="224">
        <f>SUM(E8:E13,E17)</f>
        <v>13275</v>
      </c>
      <c r="F7" s="235">
        <f>SUM(D7)</f>
        <v>9663.8000000000011</v>
      </c>
      <c r="G7" s="110">
        <f>F7-E7</f>
        <v>-3611.1999999999989</v>
      </c>
      <c r="H7" s="150">
        <f>(F7/E7)*100</f>
        <v>72.796986817325802</v>
      </c>
    </row>
    <row r="8" spans="1:8" ht="20.100000000000001" customHeight="1">
      <c r="A8" s="7" t="s">
        <v>412</v>
      </c>
      <c r="B8" s="8">
        <v>3010</v>
      </c>
      <c r="C8" s="113">
        <v>13.1</v>
      </c>
      <c r="D8" s="113">
        <v>26.7</v>
      </c>
      <c r="E8" s="113">
        <f>7.5+7.5</f>
        <v>15</v>
      </c>
      <c r="F8" s="113">
        <f t="shared" ref="F8:F16" si="0">SUM(D8)</f>
        <v>26.7</v>
      </c>
      <c r="G8" s="101">
        <f t="shared" ref="G8:G71" si="1">F8-E8</f>
        <v>11.7</v>
      </c>
      <c r="H8" s="148">
        <f t="shared" ref="H8:H71" si="2">(F8/E8)*100</f>
        <v>178</v>
      </c>
    </row>
    <row r="9" spans="1:8" ht="20.100000000000001" customHeight="1">
      <c r="A9" s="7" t="s">
        <v>292</v>
      </c>
      <c r="B9" s="8">
        <v>3020</v>
      </c>
      <c r="C9" s="113"/>
      <c r="D9" s="113"/>
      <c r="E9" s="113"/>
      <c r="F9" s="113">
        <f t="shared" si="0"/>
        <v>0</v>
      </c>
      <c r="G9" s="101">
        <f t="shared" si="1"/>
        <v>0</v>
      </c>
      <c r="H9" s="148" t="e">
        <f t="shared" si="2"/>
        <v>#DIV/0!</v>
      </c>
    </row>
    <row r="10" spans="1:8" ht="20.100000000000001" customHeight="1">
      <c r="A10" s="7" t="s">
        <v>293</v>
      </c>
      <c r="B10" s="8">
        <v>3021</v>
      </c>
      <c r="C10" s="113"/>
      <c r="D10" s="113"/>
      <c r="E10" s="113"/>
      <c r="F10" s="113">
        <f t="shared" si="0"/>
        <v>0</v>
      </c>
      <c r="G10" s="101">
        <f t="shared" si="1"/>
        <v>0</v>
      </c>
      <c r="H10" s="148" t="e">
        <f t="shared" si="2"/>
        <v>#DIV/0!</v>
      </c>
    </row>
    <row r="11" spans="1:8" ht="20.100000000000001" customHeight="1">
      <c r="A11" s="7" t="s">
        <v>458</v>
      </c>
      <c r="B11" s="8">
        <v>3030</v>
      </c>
      <c r="C11" s="113">
        <v>9666.7999999999993</v>
      </c>
      <c r="D11" s="113">
        <v>9542.6</v>
      </c>
      <c r="E11" s="113">
        <f>6630+6630</f>
        <v>13260</v>
      </c>
      <c r="F11" s="113">
        <f t="shared" si="0"/>
        <v>9542.6</v>
      </c>
      <c r="G11" s="101">
        <f t="shared" si="1"/>
        <v>-3717.3999999999996</v>
      </c>
      <c r="H11" s="148">
        <f t="shared" si="2"/>
        <v>71.965309200603329</v>
      </c>
    </row>
    <row r="12" spans="1:8" ht="20.100000000000001" customHeight="1">
      <c r="A12" s="7" t="s">
        <v>270</v>
      </c>
      <c r="B12" s="8">
        <v>3040</v>
      </c>
      <c r="C12" s="113"/>
      <c r="D12" s="113"/>
      <c r="E12" s="113"/>
      <c r="F12" s="113">
        <f t="shared" si="0"/>
        <v>0</v>
      </c>
      <c r="G12" s="101">
        <f t="shared" si="1"/>
        <v>0</v>
      </c>
      <c r="H12" s="148" t="e">
        <f t="shared" si="2"/>
        <v>#DIV/0!</v>
      </c>
    </row>
    <row r="13" spans="1:8" ht="20.100000000000001" customHeight="1">
      <c r="A13" s="7" t="s">
        <v>85</v>
      </c>
      <c r="B13" s="8">
        <v>3050</v>
      </c>
      <c r="C13" s="181">
        <f>SUM(C14:C16)</f>
        <v>0</v>
      </c>
      <c r="D13" s="181">
        <f>SUM(D14:D16)</f>
        <v>0</v>
      </c>
      <c r="E13" s="181">
        <f>SUM(E14:E16)</f>
        <v>0</v>
      </c>
      <c r="F13" s="236">
        <f t="shared" si="0"/>
        <v>0</v>
      </c>
      <c r="G13" s="101">
        <f t="shared" si="1"/>
        <v>0</v>
      </c>
      <c r="H13" s="148" t="e">
        <f t="shared" si="2"/>
        <v>#DIV/0!</v>
      </c>
    </row>
    <row r="14" spans="1:8" ht="20.100000000000001" customHeight="1">
      <c r="A14" s="7" t="s">
        <v>83</v>
      </c>
      <c r="B14" s="5">
        <v>3051</v>
      </c>
      <c r="C14" s="113"/>
      <c r="D14" s="113"/>
      <c r="E14" s="113"/>
      <c r="F14" s="113">
        <f t="shared" si="0"/>
        <v>0</v>
      </c>
      <c r="G14" s="101">
        <f t="shared" si="1"/>
        <v>0</v>
      </c>
      <c r="H14" s="148" t="e">
        <f t="shared" si="2"/>
        <v>#DIV/0!</v>
      </c>
    </row>
    <row r="15" spans="1:8" ht="20.100000000000001" customHeight="1">
      <c r="A15" s="7" t="s">
        <v>86</v>
      </c>
      <c r="B15" s="5">
        <v>3052</v>
      </c>
      <c r="C15" s="113"/>
      <c r="D15" s="113"/>
      <c r="E15" s="113"/>
      <c r="F15" s="113">
        <f t="shared" si="0"/>
        <v>0</v>
      </c>
      <c r="G15" s="101">
        <f t="shared" si="1"/>
        <v>0</v>
      </c>
      <c r="H15" s="148" t="e">
        <f t="shared" si="2"/>
        <v>#DIV/0!</v>
      </c>
    </row>
    <row r="16" spans="1:8" ht="20.100000000000001" customHeight="1">
      <c r="A16" s="7" t="s">
        <v>106</v>
      </c>
      <c r="B16" s="5">
        <v>3053</v>
      </c>
      <c r="C16" s="113"/>
      <c r="D16" s="113"/>
      <c r="E16" s="113"/>
      <c r="F16" s="113">
        <f t="shared" si="0"/>
        <v>0</v>
      </c>
      <c r="G16" s="101">
        <f t="shared" si="1"/>
        <v>0</v>
      </c>
      <c r="H16" s="148" t="e">
        <f t="shared" si="2"/>
        <v>#DIV/0!</v>
      </c>
    </row>
    <row r="17" spans="1:8" ht="20.100000000000001" customHeight="1">
      <c r="A17" s="7" t="s">
        <v>471</v>
      </c>
      <c r="B17" s="8">
        <v>3060</v>
      </c>
      <c r="C17" s="113"/>
      <c r="D17" s="113">
        <v>94.5</v>
      </c>
      <c r="E17" s="113"/>
      <c r="F17" s="113">
        <f>SUM(D17)</f>
        <v>94.5</v>
      </c>
      <c r="G17" s="101">
        <f t="shared" si="1"/>
        <v>94.5</v>
      </c>
      <c r="H17" s="148" t="e">
        <f t="shared" si="2"/>
        <v>#DIV/0!</v>
      </c>
    </row>
    <row r="18" spans="1:8" ht="20.100000000000001" customHeight="1">
      <c r="A18" s="9" t="s">
        <v>285</v>
      </c>
      <c r="B18" s="10">
        <v>3100</v>
      </c>
      <c r="C18" s="180">
        <f>SUM(C19:C21,C25,C35,C36)</f>
        <v>-9678.9</v>
      </c>
      <c r="D18" s="180">
        <f>SUM(D19:D21,D25,D35,D36)</f>
        <v>-9656.9961599999988</v>
      </c>
      <c r="E18" s="180">
        <f>SUM(E19:E21,E25,E35,E36)</f>
        <v>-13272.476159999998</v>
      </c>
      <c r="F18" s="180">
        <f>SUM(F19:F21,F25,F35,F36)</f>
        <v>-9656.9961599999988</v>
      </c>
      <c r="G18" s="110">
        <f t="shared" si="1"/>
        <v>3615.4799999999996</v>
      </c>
      <c r="H18" s="150">
        <f t="shared" si="2"/>
        <v>72.759566817711274</v>
      </c>
    </row>
    <row r="19" spans="1:8" ht="19.7" customHeight="1">
      <c r="A19" s="7" t="s">
        <v>273</v>
      </c>
      <c r="B19" s="8">
        <v>3110</v>
      </c>
      <c r="C19" s="113">
        <v>-3286.6</v>
      </c>
      <c r="D19" s="237">
        <f>-2792.6</f>
        <v>-2792.6</v>
      </c>
      <c r="E19" s="237">
        <f>-3105.7+(-3105.6)</f>
        <v>-6211.2999999999993</v>
      </c>
      <c r="F19" s="237">
        <f>SUM(D19)</f>
        <v>-2792.6</v>
      </c>
      <c r="G19" s="101">
        <f t="shared" si="1"/>
        <v>3418.6999999999994</v>
      </c>
      <c r="H19" s="148">
        <f t="shared" si="2"/>
        <v>44.959992272149151</v>
      </c>
    </row>
    <row r="20" spans="1:8" ht="19.7" customHeight="1">
      <c r="A20" s="7" t="s">
        <v>274</v>
      </c>
      <c r="B20" s="8">
        <v>3120</v>
      </c>
      <c r="C20" s="195">
        <v>-6392.3</v>
      </c>
      <c r="D20" s="195">
        <f>-SUM('6.1. Інша інфо_1'!I19:K19)</f>
        <v>-6860.4961599999997</v>
      </c>
      <c r="E20" s="195">
        <f>-SUM('6.1. Інша інфо_1'!F19:H19)</f>
        <v>-7057.0161600000001</v>
      </c>
      <c r="F20" s="195">
        <f>SUM(D20)</f>
        <v>-6860.4961599999997</v>
      </c>
      <c r="G20" s="101">
        <f t="shared" si="1"/>
        <v>196.52000000000044</v>
      </c>
      <c r="H20" s="148">
        <f t="shared" si="2"/>
        <v>97.215253649071983</v>
      </c>
    </row>
    <row r="21" spans="1:8" ht="19.7" customHeight="1">
      <c r="A21" s="7" t="s">
        <v>84</v>
      </c>
      <c r="B21" s="8">
        <v>3130</v>
      </c>
      <c r="C21" s="181">
        <f>SUM(C22:C24)</f>
        <v>0</v>
      </c>
      <c r="D21" s="181">
        <f>SUM(D22:D24)</f>
        <v>0</v>
      </c>
      <c r="E21" s="181">
        <f>SUM(E22:E24)</f>
        <v>0</v>
      </c>
      <c r="F21" s="181">
        <f>SUM(F22:F24)</f>
        <v>0</v>
      </c>
      <c r="G21" s="101">
        <f t="shared" si="1"/>
        <v>0</v>
      </c>
      <c r="H21" s="148" t="e">
        <f t="shared" si="2"/>
        <v>#DIV/0!</v>
      </c>
    </row>
    <row r="22" spans="1:8" ht="19.7" customHeight="1">
      <c r="A22" s="7" t="s">
        <v>83</v>
      </c>
      <c r="B22" s="5">
        <v>3131</v>
      </c>
      <c r="C22" s="113" t="s">
        <v>241</v>
      </c>
      <c r="D22" s="113" t="s">
        <v>241</v>
      </c>
      <c r="E22" s="113" t="s">
        <v>241</v>
      </c>
      <c r="F22" s="113" t="s">
        <v>241</v>
      </c>
      <c r="G22" s="101" t="e">
        <f t="shared" si="1"/>
        <v>#VALUE!</v>
      </c>
      <c r="H22" s="148" t="e">
        <f t="shared" si="2"/>
        <v>#VALUE!</v>
      </c>
    </row>
    <row r="23" spans="1:8" ht="19.7" customHeight="1">
      <c r="A23" s="7" t="s">
        <v>86</v>
      </c>
      <c r="B23" s="5">
        <v>3132</v>
      </c>
      <c r="C23" s="113" t="s">
        <v>241</v>
      </c>
      <c r="D23" s="113" t="s">
        <v>241</v>
      </c>
      <c r="E23" s="113" t="s">
        <v>241</v>
      </c>
      <c r="F23" s="113" t="s">
        <v>241</v>
      </c>
      <c r="G23" s="101" t="e">
        <f t="shared" si="1"/>
        <v>#VALUE!</v>
      </c>
      <c r="H23" s="148" t="e">
        <f t="shared" si="2"/>
        <v>#VALUE!</v>
      </c>
    </row>
    <row r="24" spans="1:8" ht="17.25" customHeight="1">
      <c r="A24" s="7" t="s">
        <v>106</v>
      </c>
      <c r="B24" s="5">
        <v>3133</v>
      </c>
      <c r="C24" s="113" t="s">
        <v>241</v>
      </c>
      <c r="D24" s="113" t="s">
        <v>241</v>
      </c>
      <c r="E24" s="113" t="s">
        <v>241</v>
      </c>
      <c r="F24" s="113" t="s">
        <v>241</v>
      </c>
      <c r="G24" s="101" t="e">
        <f t="shared" si="1"/>
        <v>#VALUE!</v>
      </c>
      <c r="H24" s="148" t="e">
        <f t="shared" si="2"/>
        <v>#VALUE!</v>
      </c>
    </row>
    <row r="25" spans="1:8" ht="39" customHeight="1">
      <c r="A25" s="7" t="s">
        <v>294</v>
      </c>
      <c r="B25" s="8">
        <v>3140</v>
      </c>
      <c r="C25" s="181">
        <f>SUM(C26:C31,C34)</f>
        <v>0</v>
      </c>
      <c r="D25" s="181">
        <f>SUM(D26:D31,D34)</f>
        <v>0</v>
      </c>
      <c r="E25" s="198">
        <f>SUM(E26:E31,E34)</f>
        <v>0</v>
      </c>
      <c r="F25" s="181">
        <f>SUM(F26:F31,F34)</f>
        <v>0</v>
      </c>
      <c r="G25" s="101">
        <f t="shared" si="1"/>
        <v>0</v>
      </c>
      <c r="H25" s="148" t="e">
        <f t="shared" si="2"/>
        <v>#DIV/0!</v>
      </c>
    </row>
    <row r="26" spans="1:8" ht="19.7" customHeight="1">
      <c r="A26" s="7" t="s">
        <v>275</v>
      </c>
      <c r="B26" s="5">
        <v>3141</v>
      </c>
      <c r="C26" s="113"/>
      <c r="D26" s="113"/>
      <c r="E26" s="199"/>
      <c r="F26" s="113"/>
      <c r="G26" s="101">
        <f t="shared" si="1"/>
        <v>0</v>
      </c>
      <c r="H26" s="148" t="e">
        <f t="shared" si="2"/>
        <v>#DIV/0!</v>
      </c>
    </row>
    <row r="27" spans="1:8" ht="19.7" customHeight="1">
      <c r="A27" s="7" t="s">
        <v>276</v>
      </c>
      <c r="B27" s="5">
        <v>3142</v>
      </c>
      <c r="C27" s="113" t="s">
        <v>241</v>
      </c>
      <c r="D27" s="113" t="s">
        <v>241</v>
      </c>
      <c r="E27" s="113"/>
      <c r="F27" s="113" t="s">
        <v>241</v>
      </c>
      <c r="G27" s="101" t="e">
        <f t="shared" si="1"/>
        <v>#VALUE!</v>
      </c>
      <c r="H27" s="148" t="e">
        <f t="shared" si="2"/>
        <v>#VALUE!</v>
      </c>
    </row>
    <row r="28" spans="1:8" ht="19.7" customHeight="1">
      <c r="A28" s="7" t="s">
        <v>78</v>
      </c>
      <c r="B28" s="5">
        <v>3143</v>
      </c>
      <c r="C28" s="113" t="s">
        <v>241</v>
      </c>
      <c r="D28" s="113" t="s">
        <v>241</v>
      </c>
      <c r="E28" s="113" t="s">
        <v>241</v>
      </c>
      <c r="F28" s="113" t="s">
        <v>241</v>
      </c>
      <c r="G28" s="101" t="e">
        <f t="shared" si="1"/>
        <v>#VALUE!</v>
      </c>
      <c r="H28" s="148" t="e">
        <f t="shared" si="2"/>
        <v>#VALUE!</v>
      </c>
    </row>
    <row r="29" spans="1:8" ht="20.100000000000001" customHeight="1">
      <c r="A29" s="7" t="s">
        <v>277</v>
      </c>
      <c r="B29" s="5">
        <v>3144</v>
      </c>
      <c r="C29" s="113" t="s">
        <v>241</v>
      </c>
      <c r="D29" s="113" t="s">
        <v>241</v>
      </c>
      <c r="E29" s="113" t="s">
        <v>241</v>
      </c>
      <c r="F29" s="113" t="s">
        <v>241</v>
      </c>
      <c r="G29" s="101" t="e">
        <f t="shared" si="1"/>
        <v>#VALUE!</v>
      </c>
      <c r="H29" s="148" t="e">
        <f t="shared" si="2"/>
        <v>#VALUE!</v>
      </c>
    </row>
    <row r="30" spans="1:8" ht="20.100000000000001" customHeight="1">
      <c r="A30" s="7" t="s">
        <v>77</v>
      </c>
      <c r="B30" s="5">
        <v>3145</v>
      </c>
      <c r="C30" s="113" t="s">
        <v>241</v>
      </c>
      <c r="D30" s="113" t="s">
        <v>241</v>
      </c>
      <c r="E30" s="113" t="str">
        <f>D30</f>
        <v>(    )</v>
      </c>
      <c r="F30" s="113" t="str">
        <f>E30</f>
        <v>(    )</v>
      </c>
      <c r="G30" s="101" t="e">
        <f t="shared" si="1"/>
        <v>#VALUE!</v>
      </c>
      <c r="H30" s="148" t="e">
        <f t="shared" si="2"/>
        <v>#VALUE!</v>
      </c>
    </row>
    <row r="31" spans="1:8" ht="20.100000000000001" customHeight="1">
      <c r="A31" s="7" t="s">
        <v>283</v>
      </c>
      <c r="B31" s="5">
        <v>3146</v>
      </c>
      <c r="C31" s="181">
        <f>SUM(C32,C33)</f>
        <v>0</v>
      </c>
      <c r="D31" s="181">
        <f>SUM(D32,D33)</f>
        <v>0</v>
      </c>
      <c r="E31" s="181">
        <f>SUM(E32,E33)</f>
        <v>0</v>
      </c>
      <c r="F31" s="181">
        <f>SUM(F32,F33)</f>
        <v>0</v>
      </c>
      <c r="G31" s="101">
        <f t="shared" si="1"/>
        <v>0</v>
      </c>
      <c r="H31" s="148" t="e">
        <f t="shared" si="2"/>
        <v>#DIV/0!</v>
      </c>
    </row>
    <row r="32" spans="1:8" ht="19.7" customHeight="1">
      <c r="A32" s="7" t="s">
        <v>278</v>
      </c>
      <c r="B32" s="5" t="s">
        <v>302</v>
      </c>
      <c r="C32" s="113" t="s">
        <v>241</v>
      </c>
      <c r="D32" s="113" t="s">
        <v>241</v>
      </c>
      <c r="E32" s="113" t="s">
        <v>241</v>
      </c>
      <c r="F32" s="113" t="s">
        <v>241</v>
      </c>
      <c r="G32" s="101" t="e">
        <f t="shared" si="1"/>
        <v>#VALUE!</v>
      </c>
      <c r="H32" s="148" t="e">
        <f t="shared" si="2"/>
        <v>#VALUE!</v>
      </c>
    </row>
    <row r="33" spans="1:8" ht="37.5">
      <c r="A33" s="7" t="s">
        <v>279</v>
      </c>
      <c r="B33" s="5" t="s">
        <v>303</v>
      </c>
      <c r="C33" s="113" t="s">
        <v>241</v>
      </c>
      <c r="D33" s="113" t="s">
        <v>241</v>
      </c>
      <c r="E33" s="113" t="s">
        <v>241</v>
      </c>
      <c r="F33" s="113" t="s">
        <v>241</v>
      </c>
      <c r="G33" s="101" t="e">
        <f t="shared" si="1"/>
        <v>#VALUE!</v>
      </c>
      <c r="H33" s="148" t="e">
        <f t="shared" si="2"/>
        <v>#VALUE!</v>
      </c>
    </row>
    <row r="34" spans="1:8" ht="20.100000000000001" customHeight="1">
      <c r="A34" s="7" t="s">
        <v>438</v>
      </c>
      <c r="B34" s="5">
        <v>3150</v>
      </c>
      <c r="C34" s="113"/>
      <c r="D34" s="113"/>
      <c r="E34" s="113"/>
      <c r="F34" s="113"/>
      <c r="G34" s="101">
        <f t="shared" si="1"/>
        <v>0</v>
      </c>
      <c r="H34" s="148" t="e">
        <f t="shared" si="2"/>
        <v>#DIV/0!</v>
      </c>
    </row>
    <row r="35" spans="1:8" ht="20.100000000000001" customHeight="1">
      <c r="A35" s="7" t="s">
        <v>280</v>
      </c>
      <c r="B35" s="8">
        <v>3160</v>
      </c>
      <c r="C35" s="113" t="s">
        <v>241</v>
      </c>
      <c r="D35" s="113" t="s">
        <v>241</v>
      </c>
      <c r="E35" s="113" t="s">
        <v>241</v>
      </c>
      <c r="F35" s="113" t="s">
        <v>241</v>
      </c>
      <c r="G35" s="101" t="e">
        <f t="shared" si="1"/>
        <v>#VALUE!</v>
      </c>
      <c r="H35" s="148" t="e">
        <f t="shared" si="2"/>
        <v>#VALUE!</v>
      </c>
    </row>
    <row r="36" spans="1:8" ht="20.100000000000001" customHeight="1">
      <c r="A36" s="7" t="s">
        <v>475</v>
      </c>
      <c r="B36" s="8">
        <v>3170</v>
      </c>
      <c r="C36" s="113"/>
      <c r="D36" s="113">
        <v>-3.9</v>
      </c>
      <c r="E36" s="113">
        <f>-2.08+(-2.08)</f>
        <v>-4.16</v>
      </c>
      <c r="F36" s="113">
        <f>SUM(D36)</f>
        <v>-3.9</v>
      </c>
      <c r="G36" s="101">
        <f t="shared" si="1"/>
        <v>0.26000000000000023</v>
      </c>
      <c r="H36" s="148">
        <f t="shared" si="2"/>
        <v>93.75</v>
      </c>
    </row>
    <row r="37" spans="1:8" ht="20.100000000000001" customHeight="1">
      <c r="A37" s="145" t="s">
        <v>299</v>
      </c>
      <c r="B37" s="134">
        <v>3195</v>
      </c>
      <c r="C37" s="180">
        <f>SUM(C7,C18)</f>
        <v>1</v>
      </c>
      <c r="D37" s="180">
        <f>SUM(D7,D18)</f>
        <v>6.8038400000023103</v>
      </c>
      <c r="E37" s="180">
        <f>SUM(E7,E18)</f>
        <v>2.5238400000016554</v>
      </c>
      <c r="F37" s="180">
        <f>SUM(F7,F18)</f>
        <v>6.8038400000023103</v>
      </c>
      <c r="G37" s="110">
        <f t="shared" si="1"/>
        <v>4.2800000000006548</v>
      </c>
      <c r="H37" s="150">
        <f t="shared" si="2"/>
        <v>269.58285786729141</v>
      </c>
    </row>
    <row r="38" spans="1:8" ht="20.100000000000001" customHeight="1">
      <c r="A38" s="161" t="s">
        <v>304</v>
      </c>
      <c r="B38" s="132"/>
      <c r="C38" s="182"/>
      <c r="D38" s="182"/>
      <c r="E38" s="182"/>
      <c r="F38" s="182"/>
      <c r="G38" s="101">
        <f t="shared" si="1"/>
        <v>0</v>
      </c>
      <c r="H38" s="148" t="e">
        <f t="shared" si="2"/>
        <v>#DIV/0!</v>
      </c>
    </row>
    <row r="39" spans="1:8" ht="20.100000000000001" customHeight="1">
      <c r="A39" s="144" t="s">
        <v>271</v>
      </c>
      <c r="B39" s="131">
        <v>3200</v>
      </c>
      <c r="C39" s="180">
        <f>SUM(C40:C43)</f>
        <v>0</v>
      </c>
      <c r="D39" s="180">
        <f>SUM(D40:D43)</f>
        <v>0</v>
      </c>
      <c r="E39" s="180">
        <f>SUM(E40:E43)</f>
        <v>0</v>
      </c>
      <c r="F39" s="180">
        <f>SUM(F40:F43)</f>
        <v>0</v>
      </c>
      <c r="G39" s="110">
        <f t="shared" si="1"/>
        <v>0</v>
      </c>
      <c r="H39" s="150" t="e">
        <f t="shared" si="2"/>
        <v>#DIV/0!</v>
      </c>
    </row>
    <row r="40" spans="1:8" ht="20.100000000000001" customHeight="1">
      <c r="A40" s="7" t="s">
        <v>295</v>
      </c>
      <c r="B40" s="5">
        <v>3210</v>
      </c>
      <c r="C40" s="113"/>
      <c r="D40" s="113"/>
      <c r="E40" s="113"/>
      <c r="F40" s="113"/>
      <c r="G40" s="101">
        <f t="shared" si="1"/>
        <v>0</v>
      </c>
      <c r="H40" s="148" t="e">
        <f t="shared" si="2"/>
        <v>#DIV/0!</v>
      </c>
    </row>
    <row r="41" spans="1:8" ht="20.100000000000001" customHeight="1">
      <c r="A41" s="7" t="s">
        <v>296</v>
      </c>
      <c r="B41" s="8">
        <v>3220</v>
      </c>
      <c r="C41" s="113"/>
      <c r="D41" s="113"/>
      <c r="E41" s="113"/>
      <c r="F41" s="113"/>
      <c r="G41" s="101">
        <f t="shared" si="1"/>
        <v>0</v>
      </c>
      <c r="H41" s="148" t="e">
        <f t="shared" si="2"/>
        <v>#DIV/0!</v>
      </c>
    </row>
    <row r="42" spans="1:8" ht="20.100000000000001" customHeight="1">
      <c r="A42" s="7" t="s">
        <v>50</v>
      </c>
      <c r="B42" s="8">
        <v>3230</v>
      </c>
      <c r="C42" s="113"/>
      <c r="D42" s="113"/>
      <c r="E42" s="113"/>
      <c r="F42" s="113"/>
      <c r="G42" s="101">
        <f t="shared" si="1"/>
        <v>0</v>
      </c>
      <c r="H42" s="148" t="e">
        <f t="shared" si="2"/>
        <v>#DIV/0!</v>
      </c>
    </row>
    <row r="43" spans="1:8" ht="20.100000000000001" customHeight="1">
      <c r="A43" s="7" t="s">
        <v>413</v>
      </c>
      <c r="B43" s="8">
        <v>3240</v>
      </c>
      <c r="C43" s="113"/>
      <c r="D43" s="113"/>
      <c r="E43" s="113"/>
      <c r="F43" s="113"/>
      <c r="G43" s="101">
        <f t="shared" si="1"/>
        <v>0</v>
      </c>
      <c r="H43" s="148" t="e">
        <f t="shared" si="2"/>
        <v>#DIV/0!</v>
      </c>
    </row>
    <row r="44" spans="1:8" ht="20.100000000000001" customHeight="1">
      <c r="A44" s="9" t="s">
        <v>286</v>
      </c>
      <c r="B44" s="10">
        <v>3255</v>
      </c>
      <c r="C44" s="180">
        <f>SUM(C45:C49)</f>
        <v>0</v>
      </c>
      <c r="D44" s="180">
        <f>SUM(D45:D49)</f>
        <v>0</v>
      </c>
      <c r="E44" s="180">
        <f>SUM(E45:E49)</f>
        <v>0</v>
      </c>
      <c r="F44" s="180">
        <f>SUM(F45:F49)</f>
        <v>0</v>
      </c>
      <c r="G44" s="110">
        <f t="shared" si="1"/>
        <v>0</v>
      </c>
      <c r="H44" s="150" t="e">
        <f t="shared" si="2"/>
        <v>#DIV/0!</v>
      </c>
    </row>
    <row r="45" spans="1:8" ht="20.100000000000001" customHeight="1">
      <c r="A45" s="7" t="s">
        <v>414</v>
      </c>
      <c r="B45" s="8">
        <v>3260</v>
      </c>
      <c r="C45" s="113" t="s">
        <v>241</v>
      </c>
      <c r="D45" s="113" t="s">
        <v>241</v>
      </c>
      <c r="E45" s="113" t="s">
        <v>241</v>
      </c>
      <c r="F45" s="113" t="s">
        <v>241</v>
      </c>
      <c r="G45" s="101" t="e">
        <f t="shared" si="1"/>
        <v>#VALUE!</v>
      </c>
      <c r="H45" s="148" t="e">
        <f t="shared" si="2"/>
        <v>#VALUE!</v>
      </c>
    </row>
    <row r="46" spans="1:8" ht="20.100000000000001" customHeight="1">
      <c r="A46" s="7" t="s">
        <v>415</v>
      </c>
      <c r="B46" s="8">
        <v>3265</v>
      </c>
      <c r="C46" s="113" t="s">
        <v>241</v>
      </c>
      <c r="D46" s="113" t="s">
        <v>241</v>
      </c>
      <c r="E46" s="113" t="s">
        <v>241</v>
      </c>
      <c r="F46" s="113" t="s">
        <v>241</v>
      </c>
      <c r="G46" s="101" t="e">
        <f t="shared" si="1"/>
        <v>#VALUE!</v>
      </c>
      <c r="H46" s="148" t="e">
        <f t="shared" si="2"/>
        <v>#VALUE!</v>
      </c>
    </row>
    <row r="47" spans="1:8" ht="20.100000000000001" customHeight="1">
      <c r="A47" s="7" t="s">
        <v>416</v>
      </c>
      <c r="B47" s="8">
        <v>3270</v>
      </c>
      <c r="C47" s="113" t="s">
        <v>241</v>
      </c>
      <c r="D47" s="113" t="s">
        <v>241</v>
      </c>
      <c r="E47" s="113" t="s">
        <v>241</v>
      </c>
      <c r="F47" s="113" t="s">
        <v>241</v>
      </c>
      <c r="G47" s="101" t="e">
        <f t="shared" si="1"/>
        <v>#VALUE!</v>
      </c>
      <c r="H47" s="148" t="e">
        <f t="shared" si="2"/>
        <v>#VALUE!</v>
      </c>
    </row>
    <row r="48" spans="1:8" ht="20.100000000000001" customHeight="1">
      <c r="A48" s="7" t="s">
        <v>51</v>
      </c>
      <c r="B48" s="8">
        <v>3275</v>
      </c>
      <c r="C48" s="113" t="s">
        <v>241</v>
      </c>
      <c r="D48" s="113" t="s">
        <v>241</v>
      </c>
      <c r="E48" s="113" t="s">
        <v>241</v>
      </c>
      <c r="F48" s="113" t="s">
        <v>241</v>
      </c>
      <c r="G48" s="101" t="e">
        <f t="shared" si="1"/>
        <v>#VALUE!</v>
      </c>
      <c r="H48" s="148" t="e">
        <f t="shared" si="2"/>
        <v>#VALUE!</v>
      </c>
    </row>
    <row r="49" spans="1:8" ht="20.100000000000001" customHeight="1">
      <c r="A49" s="7" t="s">
        <v>411</v>
      </c>
      <c r="B49" s="8">
        <v>3280</v>
      </c>
      <c r="C49" s="113" t="s">
        <v>241</v>
      </c>
      <c r="D49" s="113" t="s">
        <v>241</v>
      </c>
      <c r="E49" s="113" t="s">
        <v>241</v>
      </c>
      <c r="F49" s="113" t="s">
        <v>241</v>
      </c>
      <c r="G49" s="101" t="e">
        <f t="shared" si="1"/>
        <v>#VALUE!</v>
      </c>
      <c r="H49" s="148" t="e">
        <f t="shared" si="2"/>
        <v>#VALUE!</v>
      </c>
    </row>
    <row r="50" spans="1:8" ht="20.100000000000001" customHeight="1">
      <c r="A50" s="146" t="s">
        <v>126</v>
      </c>
      <c r="B50" s="134">
        <v>3295</v>
      </c>
      <c r="C50" s="180">
        <f>SUM(C39,C44)</f>
        <v>0</v>
      </c>
      <c r="D50" s="180">
        <f>SUM(D39,D44)</f>
        <v>0</v>
      </c>
      <c r="E50" s="180">
        <f>SUM(E39,E44)</f>
        <v>0</v>
      </c>
      <c r="F50" s="180">
        <f>SUM(F39,F44)</f>
        <v>0</v>
      </c>
      <c r="G50" s="110">
        <f t="shared" si="1"/>
        <v>0</v>
      </c>
      <c r="H50" s="150" t="e">
        <f t="shared" si="2"/>
        <v>#DIV/0!</v>
      </c>
    </row>
    <row r="51" spans="1:8" ht="20.100000000000001" customHeight="1">
      <c r="A51" s="161" t="s">
        <v>305</v>
      </c>
      <c r="B51" s="132"/>
      <c r="C51" s="182"/>
      <c r="D51" s="182"/>
      <c r="E51" s="182"/>
      <c r="F51" s="182"/>
      <c r="G51" s="101">
        <f t="shared" si="1"/>
        <v>0</v>
      </c>
      <c r="H51" s="148" t="e">
        <f t="shared" si="2"/>
        <v>#DIV/0!</v>
      </c>
    </row>
    <row r="52" spans="1:8" ht="20.100000000000001" customHeight="1">
      <c r="A52" s="9" t="s">
        <v>272</v>
      </c>
      <c r="B52" s="10">
        <v>3300</v>
      </c>
      <c r="C52" s="180">
        <f>SUM(C53,C54,C58)</f>
        <v>0</v>
      </c>
      <c r="D52" s="180">
        <f>SUM(D53,D54,D58)</f>
        <v>0</v>
      </c>
      <c r="E52" s="180">
        <f>SUM(E53,E54,E58)</f>
        <v>0</v>
      </c>
      <c r="F52" s="180">
        <f>SUM(F53,F54,F58)</f>
        <v>0</v>
      </c>
      <c r="G52" s="110">
        <f t="shared" si="1"/>
        <v>0</v>
      </c>
      <c r="H52" s="150" t="e">
        <f t="shared" si="2"/>
        <v>#DIV/0!</v>
      </c>
    </row>
    <row r="53" spans="1:8" ht="20.100000000000001" customHeight="1">
      <c r="A53" s="7" t="s">
        <v>297</v>
      </c>
      <c r="B53" s="8">
        <v>3310</v>
      </c>
      <c r="C53" s="113"/>
      <c r="D53" s="113"/>
      <c r="E53" s="113"/>
      <c r="F53" s="113"/>
      <c r="G53" s="101">
        <f t="shared" si="1"/>
        <v>0</v>
      </c>
      <c r="H53" s="148" t="e">
        <f t="shared" si="2"/>
        <v>#DIV/0!</v>
      </c>
    </row>
    <row r="54" spans="1:8" ht="20.100000000000001" customHeight="1">
      <c r="A54" s="7" t="s">
        <v>282</v>
      </c>
      <c r="B54" s="8">
        <v>3320</v>
      </c>
      <c r="C54" s="181">
        <f>SUM(C55:C57)</f>
        <v>0</v>
      </c>
      <c r="D54" s="181">
        <f>SUM(D55:D57)</f>
        <v>0</v>
      </c>
      <c r="E54" s="181">
        <f>SUM(E55:E57)</f>
        <v>0</v>
      </c>
      <c r="F54" s="181">
        <f>SUM(F55:F57)</f>
        <v>0</v>
      </c>
      <c r="G54" s="101">
        <f t="shared" si="1"/>
        <v>0</v>
      </c>
      <c r="H54" s="148" t="e">
        <f t="shared" si="2"/>
        <v>#DIV/0!</v>
      </c>
    </row>
    <row r="55" spans="1:8" ht="20.100000000000001" customHeight="1">
      <c r="A55" s="7" t="s">
        <v>83</v>
      </c>
      <c r="B55" s="5">
        <v>3321</v>
      </c>
      <c r="C55" s="113"/>
      <c r="D55" s="113"/>
      <c r="E55" s="113"/>
      <c r="F55" s="113"/>
      <c r="G55" s="101">
        <f t="shared" si="1"/>
        <v>0</v>
      </c>
      <c r="H55" s="148" t="e">
        <f t="shared" si="2"/>
        <v>#DIV/0!</v>
      </c>
    </row>
    <row r="56" spans="1:8" ht="20.100000000000001" customHeight="1">
      <c r="A56" s="7" t="s">
        <v>86</v>
      </c>
      <c r="B56" s="5">
        <v>3322</v>
      </c>
      <c r="C56" s="113"/>
      <c r="D56" s="113"/>
      <c r="E56" s="113"/>
      <c r="F56" s="113"/>
      <c r="G56" s="101">
        <f t="shared" si="1"/>
        <v>0</v>
      </c>
      <c r="H56" s="148" t="e">
        <f t="shared" si="2"/>
        <v>#DIV/0!</v>
      </c>
    </row>
    <row r="57" spans="1:8" ht="20.100000000000001" customHeight="1">
      <c r="A57" s="7" t="s">
        <v>106</v>
      </c>
      <c r="B57" s="5">
        <v>3323</v>
      </c>
      <c r="C57" s="113"/>
      <c r="D57" s="113"/>
      <c r="E57" s="113"/>
      <c r="F57" s="113"/>
      <c r="G57" s="101">
        <f t="shared" si="1"/>
        <v>0</v>
      </c>
      <c r="H57" s="148" t="e">
        <f t="shared" si="2"/>
        <v>#DIV/0!</v>
      </c>
    </row>
    <row r="58" spans="1:8" ht="20.100000000000001" customHeight="1">
      <c r="A58" s="7" t="s">
        <v>413</v>
      </c>
      <c r="B58" s="8">
        <v>3340</v>
      </c>
      <c r="C58" s="113"/>
      <c r="D58" s="113"/>
      <c r="E58" s="113"/>
      <c r="F58" s="113"/>
      <c r="G58" s="101">
        <f t="shared" si="1"/>
        <v>0</v>
      </c>
      <c r="H58" s="148" t="e">
        <f t="shared" si="2"/>
        <v>#DIV/0!</v>
      </c>
    </row>
    <row r="59" spans="1:8" ht="20.100000000000001" customHeight="1">
      <c r="A59" s="9" t="s">
        <v>287</v>
      </c>
      <c r="B59" s="10">
        <v>3345</v>
      </c>
      <c r="C59" s="180">
        <f>SUM(C60,C61,C65,C66)</f>
        <v>0</v>
      </c>
      <c r="D59" s="180">
        <f>SUM(D60,D61,D65,D66)</f>
        <v>0</v>
      </c>
      <c r="E59" s="180">
        <f>SUM(E60,E61,E65,E66)</f>
        <v>0</v>
      </c>
      <c r="F59" s="180">
        <f>SUM(F60,F61,F65,F66)</f>
        <v>0</v>
      </c>
      <c r="G59" s="110">
        <f t="shared" si="1"/>
        <v>0</v>
      </c>
      <c r="H59" s="150" t="e">
        <f t="shared" si="2"/>
        <v>#DIV/0!</v>
      </c>
    </row>
    <row r="60" spans="1:8" ht="20.100000000000001" customHeight="1">
      <c r="A60" s="7" t="s">
        <v>298</v>
      </c>
      <c r="B60" s="8">
        <v>3350</v>
      </c>
      <c r="C60" s="113" t="s">
        <v>241</v>
      </c>
      <c r="D60" s="113" t="s">
        <v>241</v>
      </c>
      <c r="E60" s="113" t="s">
        <v>241</v>
      </c>
      <c r="F60" s="113" t="s">
        <v>241</v>
      </c>
      <c r="G60" s="101" t="e">
        <f t="shared" si="1"/>
        <v>#VALUE!</v>
      </c>
      <c r="H60" s="148" t="e">
        <f t="shared" si="2"/>
        <v>#VALUE!</v>
      </c>
    </row>
    <row r="61" spans="1:8" ht="20.100000000000001" customHeight="1">
      <c r="A61" s="7" t="s">
        <v>284</v>
      </c>
      <c r="B61" s="5">
        <v>3360</v>
      </c>
      <c r="C61" s="181">
        <f>SUM(C62:C64)</f>
        <v>0</v>
      </c>
      <c r="D61" s="181">
        <f>SUM(D62:D64)</f>
        <v>0</v>
      </c>
      <c r="E61" s="181">
        <f>SUM(E62:E64)</f>
        <v>0</v>
      </c>
      <c r="F61" s="181">
        <f>SUM(F62:F64)</f>
        <v>0</v>
      </c>
      <c r="G61" s="101">
        <f t="shared" si="1"/>
        <v>0</v>
      </c>
      <c r="H61" s="148" t="e">
        <f t="shared" si="2"/>
        <v>#DIV/0!</v>
      </c>
    </row>
    <row r="62" spans="1:8" ht="20.100000000000001" customHeight="1">
      <c r="A62" s="7" t="s">
        <v>83</v>
      </c>
      <c r="B62" s="5">
        <v>3361</v>
      </c>
      <c r="C62" s="113" t="s">
        <v>241</v>
      </c>
      <c r="D62" s="113" t="s">
        <v>241</v>
      </c>
      <c r="E62" s="113" t="s">
        <v>241</v>
      </c>
      <c r="F62" s="113" t="s">
        <v>241</v>
      </c>
      <c r="G62" s="101" t="e">
        <f t="shared" si="1"/>
        <v>#VALUE!</v>
      </c>
      <c r="H62" s="148" t="e">
        <f t="shared" si="2"/>
        <v>#VALUE!</v>
      </c>
    </row>
    <row r="63" spans="1:8" ht="20.100000000000001" customHeight="1">
      <c r="A63" s="7" t="s">
        <v>86</v>
      </c>
      <c r="B63" s="5">
        <v>3362</v>
      </c>
      <c r="C63" s="113" t="s">
        <v>241</v>
      </c>
      <c r="D63" s="113" t="s">
        <v>241</v>
      </c>
      <c r="E63" s="113" t="s">
        <v>241</v>
      </c>
      <c r="F63" s="113" t="s">
        <v>241</v>
      </c>
      <c r="G63" s="101" t="e">
        <f t="shared" si="1"/>
        <v>#VALUE!</v>
      </c>
      <c r="H63" s="148" t="e">
        <f t="shared" si="2"/>
        <v>#VALUE!</v>
      </c>
    </row>
    <row r="64" spans="1:8" ht="20.100000000000001" customHeight="1">
      <c r="A64" s="7" t="s">
        <v>106</v>
      </c>
      <c r="B64" s="5">
        <v>3363</v>
      </c>
      <c r="C64" s="113" t="s">
        <v>241</v>
      </c>
      <c r="D64" s="113" t="s">
        <v>241</v>
      </c>
      <c r="E64" s="113" t="s">
        <v>241</v>
      </c>
      <c r="F64" s="113" t="s">
        <v>241</v>
      </c>
      <c r="G64" s="101" t="e">
        <f t="shared" si="1"/>
        <v>#VALUE!</v>
      </c>
      <c r="H64" s="148" t="e">
        <f t="shared" si="2"/>
        <v>#VALUE!</v>
      </c>
    </row>
    <row r="65" spans="1:8" ht="20.100000000000001" customHeight="1">
      <c r="A65" s="7" t="s">
        <v>281</v>
      </c>
      <c r="B65" s="5">
        <v>3370</v>
      </c>
      <c r="C65" s="113" t="s">
        <v>241</v>
      </c>
      <c r="D65" s="113" t="s">
        <v>241</v>
      </c>
      <c r="E65" s="113" t="s">
        <v>241</v>
      </c>
      <c r="F65" s="113" t="s">
        <v>241</v>
      </c>
      <c r="G65" s="101" t="e">
        <f t="shared" si="1"/>
        <v>#VALUE!</v>
      </c>
      <c r="H65" s="148" t="e">
        <f t="shared" si="2"/>
        <v>#VALUE!</v>
      </c>
    </row>
    <row r="66" spans="1:8" ht="20.100000000000001" customHeight="1">
      <c r="A66" s="7" t="s">
        <v>411</v>
      </c>
      <c r="B66" s="8">
        <v>3380</v>
      </c>
      <c r="C66" s="113" t="s">
        <v>241</v>
      </c>
      <c r="D66" s="113" t="s">
        <v>241</v>
      </c>
      <c r="E66" s="113" t="s">
        <v>241</v>
      </c>
      <c r="F66" s="113" t="s">
        <v>241</v>
      </c>
      <c r="G66" s="101" t="e">
        <f t="shared" si="1"/>
        <v>#VALUE!</v>
      </c>
      <c r="H66" s="148" t="e">
        <f t="shared" si="2"/>
        <v>#VALUE!</v>
      </c>
    </row>
    <row r="67" spans="1:8" ht="20.100000000000001" customHeight="1">
      <c r="A67" s="9" t="s">
        <v>127</v>
      </c>
      <c r="B67" s="10">
        <v>3395</v>
      </c>
      <c r="C67" s="180">
        <f>SUM(C52,C59)</f>
        <v>0</v>
      </c>
      <c r="D67" s="180">
        <f>SUM(D52,D59)</f>
        <v>0</v>
      </c>
      <c r="E67" s="180">
        <f>SUM(E52,E59)</f>
        <v>0</v>
      </c>
      <c r="F67" s="180">
        <f>SUM(F52,F59)</f>
        <v>0</v>
      </c>
      <c r="G67" s="110">
        <f t="shared" si="1"/>
        <v>0</v>
      </c>
      <c r="H67" s="150" t="e">
        <f t="shared" si="2"/>
        <v>#DIV/0!</v>
      </c>
    </row>
    <row r="68" spans="1:8" ht="20.100000000000001" customHeight="1">
      <c r="A68" s="162" t="s">
        <v>31</v>
      </c>
      <c r="B68" s="10">
        <v>3400</v>
      </c>
      <c r="C68" s="180">
        <f>SUM(C37,C50,C67)</f>
        <v>1</v>
      </c>
      <c r="D68" s="180">
        <f>SUM(D37,D50,D67)</f>
        <v>6.8038400000023103</v>
      </c>
      <c r="E68" s="180">
        <f>SUM(E37,E50,E67)</f>
        <v>2.5238400000016554</v>
      </c>
      <c r="F68" s="180">
        <f>SUM(F37,F50,F67)</f>
        <v>6.8038400000023103</v>
      </c>
      <c r="G68" s="110">
        <f t="shared" si="1"/>
        <v>4.2800000000006548</v>
      </c>
      <c r="H68" s="150">
        <f t="shared" si="2"/>
        <v>269.58285786729141</v>
      </c>
    </row>
    <row r="69" spans="1:8" ht="20.100000000000001" customHeight="1">
      <c r="A69" s="7" t="s">
        <v>306</v>
      </c>
      <c r="B69" s="8">
        <v>3405</v>
      </c>
      <c r="C69" s="113"/>
      <c r="D69" s="113"/>
      <c r="E69" s="113"/>
      <c r="F69" s="113"/>
      <c r="G69" s="101">
        <f t="shared" si="1"/>
        <v>0</v>
      </c>
      <c r="H69" s="148" t="e">
        <f t="shared" si="2"/>
        <v>#DIV/0!</v>
      </c>
    </row>
    <row r="70" spans="1:8" ht="20.100000000000001" customHeight="1">
      <c r="A70" s="79" t="s">
        <v>129</v>
      </c>
      <c r="B70" s="8">
        <v>3410</v>
      </c>
      <c r="C70" s="113"/>
      <c r="D70" s="113"/>
      <c r="E70" s="113"/>
      <c r="F70" s="113"/>
      <c r="G70" s="101">
        <f t="shared" si="1"/>
        <v>0</v>
      </c>
      <c r="H70" s="148" t="e">
        <f t="shared" si="2"/>
        <v>#DIV/0!</v>
      </c>
    </row>
    <row r="71" spans="1:8" ht="20.100000000000001" customHeight="1">
      <c r="A71" s="7" t="s">
        <v>307</v>
      </c>
      <c r="B71" s="8">
        <v>3415</v>
      </c>
      <c r="C71" s="183">
        <f>SUM(C69,C68,C70)</f>
        <v>1</v>
      </c>
      <c r="D71" s="183">
        <f>SUM(D69,D68,D70)</f>
        <v>6.8038400000023103</v>
      </c>
      <c r="E71" s="183">
        <f>SUM(E69,E68,E70)</f>
        <v>2.5238400000016554</v>
      </c>
      <c r="F71" s="183">
        <f>SUM(F69,F68,F70)</f>
        <v>6.8038400000023103</v>
      </c>
      <c r="G71" s="101">
        <f t="shared" si="1"/>
        <v>4.2800000000006548</v>
      </c>
      <c r="H71" s="148">
        <f t="shared" si="2"/>
        <v>269.58285786729141</v>
      </c>
    </row>
    <row r="72" spans="1:8" s="4" customFormat="1">
      <c r="A72" s="2"/>
      <c r="B72" s="29"/>
      <c r="C72" s="29"/>
      <c r="D72" s="29"/>
      <c r="E72" s="29"/>
      <c r="F72" s="29"/>
      <c r="G72" s="29"/>
      <c r="H72" s="29"/>
    </row>
    <row r="73" spans="1:8" ht="27.95" customHeight="1">
      <c r="A73" s="25" t="s">
        <v>451</v>
      </c>
      <c r="B73" s="1"/>
      <c r="C73" s="281" t="s">
        <v>169</v>
      </c>
      <c r="D73" s="281"/>
      <c r="E73" s="72"/>
      <c r="F73" s="293" t="s">
        <v>452</v>
      </c>
      <c r="G73" s="293"/>
      <c r="H73" s="293"/>
    </row>
    <row r="74" spans="1:8">
      <c r="A74" s="24" t="s">
        <v>185</v>
      </c>
      <c r="C74" s="273" t="s">
        <v>73</v>
      </c>
      <c r="D74" s="273"/>
      <c r="F74" s="273" t="s">
        <v>224</v>
      </c>
      <c r="G74" s="273"/>
      <c r="H74" s="273"/>
    </row>
  </sheetData>
  <mergeCells count="9">
    <mergeCell ref="C74:D74"/>
    <mergeCell ref="A1:H1"/>
    <mergeCell ref="A3:A4"/>
    <mergeCell ref="B3:B4"/>
    <mergeCell ref="C3:D3"/>
    <mergeCell ref="E3:H3"/>
    <mergeCell ref="F74:H74"/>
    <mergeCell ref="C73:D73"/>
    <mergeCell ref="F73:H73"/>
  </mergeCells>
  <phoneticPr fontId="3" type="noConversion"/>
  <pageMargins left="1.1811023622047245" right="0.39370078740157483" top="0.78740157480314965" bottom="0.78740157480314965" header="0.19685039370078741" footer="0.23622047244094491"/>
  <pageSetup paperSize="9" scale="56" orientation="landscape" horizontalDpi="360" verticalDpi="360" r:id="rId1"/>
  <headerFooter alignWithMargins="0">
    <oddHeader xml:space="preserve">&amp;C
&amp;"Times New Roman,обычный"&amp;14 9&amp;R&amp;"Times New Roman,обычный"&amp;14Продовження додатка 3
Таблиця 3
</oddHeader>
  </headerFooter>
  <rowBreaks count="1" manualBreakCount="1">
    <brk id="38" max="7" man="1"/>
  </rowBreaks>
  <ignoredErrors>
    <ignoredError sqref="H36:H71 H7:H18 G36:G71 G19:G35 H19:H35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24"/>
  </sheetPr>
  <dimension ref="A1:O183"/>
  <sheetViews>
    <sheetView zoomScale="50" zoomScaleNormal="75" zoomScaleSheetLayoutView="100" workbookViewId="0">
      <selection activeCell="C8" sqref="C8"/>
    </sheetView>
  </sheetViews>
  <sheetFormatPr defaultColWidth="9.140625" defaultRowHeight="18.75"/>
  <cols>
    <col min="1" max="1" width="82.28515625" style="2" customWidth="1"/>
    <col min="2" max="2" width="9.85546875" style="3" customWidth="1"/>
    <col min="3" max="7" width="25.7109375" style="3" customWidth="1"/>
    <col min="8" max="8" width="21.140625" style="3" customWidth="1"/>
    <col min="9" max="9" width="9.5703125" style="2" customWidth="1"/>
    <col min="10" max="10" width="9.85546875" style="2" customWidth="1"/>
    <col min="11" max="16384" width="9.140625" style="2"/>
  </cols>
  <sheetData>
    <row r="1" spans="1:15">
      <c r="A1" s="274" t="s">
        <v>152</v>
      </c>
      <c r="B1" s="274"/>
      <c r="C1" s="274"/>
      <c r="D1" s="274"/>
      <c r="E1" s="274"/>
      <c r="F1" s="274"/>
      <c r="G1" s="274"/>
      <c r="H1" s="274"/>
    </row>
    <row r="2" spans="1:15">
      <c r="A2" s="258"/>
      <c r="B2" s="258"/>
      <c r="C2" s="258"/>
      <c r="D2" s="258"/>
      <c r="E2" s="258"/>
      <c r="F2" s="258"/>
      <c r="G2" s="258"/>
      <c r="H2" s="258"/>
    </row>
    <row r="3" spans="1:15" ht="43.5" customHeight="1">
      <c r="A3" s="294" t="s">
        <v>201</v>
      </c>
      <c r="B3" s="266" t="s">
        <v>18</v>
      </c>
      <c r="C3" s="266" t="s">
        <v>163</v>
      </c>
      <c r="D3" s="266"/>
      <c r="E3" s="272" t="s">
        <v>390</v>
      </c>
      <c r="F3" s="272"/>
      <c r="G3" s="272"/>
      <c r="H3" s="272"/>
    </row>
    <row r="4" spans="1:15" ht="56.25" customHeight="1">
      <c r="A4" s="295"/>
      <c r="B4" s="266"/>
      <c r="C4" s="6" t="s">
        <v>188</v>
      </c>
      <c r="D4" s="6" t="s">
        <v>189</v>
      </c>
      <c r="E4" s="6" t="s">
        <v>190</v>
      </c>
      <c r="F4" s="6" t="s">
        <v>176</v>
      </c>
      <c r="G4" s="63" t="s">
        <v>196</v>
      </c>
      <c r="H4" s="63" t="s">
        <v>197</v>
      </c>
    </row>
    <row r="5" spans="1:15" ht="15.95" customHeight="1">
      <c r="A5" s="5">
        <v>1</v>
      </c>
      <c r="B5" s="6">
        <v>2</v>
      </c>
      <c r="C5" s="5">
        <v>3</v>
      </c>
      <c r="D5" s="6">
        <v>4</v>
      </c>
      <c r="E5" s="5">
        <v>5</v>
      </c>
      <c r="F5" s="6">
        <v>6</v>
      </c>
      <c r="G5" s="5">
        <v>7</v>
      </c>
      <c r="H5" s="6">
        <v>8</v>
      </c>
    </row>
    <row r="6" spans="1:15" s="4" customFormat="1" ht="37.5">
      <c r="A6" s="9" t="s">
        <v>76</v>
      </c>
      <c r="B6" s="8">
        <v>4000</v>
      </c>
      <c r="C6" s="216">
        <f>SUM(C8)</f>
        <v>0</v>
      </c>
      <c r="D6" s="216">
        <f>SUM(D8)</f>
        <v>54950</v>
      </c>
      <c r="E6" s="216">
        <f>SUM(E8)</f>
        <v>54950</v>
      </c>
      <c r="F6" s="216">
        <f>SUM(F8)</f>
        <v>54950</v>
      </c>
      <c r="G6" s="110">
        <f>F6-E6</f>
        <v>0</v>
      </c>
      <c r="H6" s="150">
        <f>(F6/E6)*100</f>
        <v>100</v>
      </c>
    </row>
    <row r="7" spans="1:15" ht="20.100000000000001" customHeight="1">
      <c r="A7" s="7" t="s">
        <v>1</v>
      </c>
      <c r="B7" s="5" t="s">
        <v>157</v>
      </c>
      <c r="C7" s="101"/>
      <c r="D7" s="217"/>
      <c r="E7" s="217"/>
      <c r="F7" s="217"/>
      <c r="G7" s="101">
        <f t="shared" ref="G7:G12" si="0">F7-E7</f>
        <v>0</v>
      </c>
      <c r="H7" s="148" t="e">
        <f t="shared" ref="H7:H12" si="1">(F7/E7)*100</f>
        <v>#DIV/0!</v>
      </c>
    </row>
    <row r="8" spans="1:15" ht="20.100000000000001" customHeight="1">
      <c r="A8" s="7" t="s">
        <v>2</v>
      </c>
      <c r="B8" s="8">
        <v>4020</v>
      </c>
      <c r="C8" s="218"/>
      <c r="D8" s="217">
        <f>'6.2. Інша інфо_2'!AD48</f>
        <v>54950</v>
      </c>
      <c r="E8" s="217">
        <f>'6.2. Інша інфо_2'!Q48</f>
        <v>54950</v>
      </c>
      <c r="F8" s="217">
        <f>SUM(E8)</f>
        <v>54950</v>
      </c>
      <c r="G8" s="101">
        <f t="shared" si="0"/>
        <v>0</v>
      </c>
      <c r="H8" s="148">
        <f t="shared" si="1"/>
        <v>100</v>
      </c>
      <c r="O8" s="20"/>
    </row>
    <row r="9" spans="1:15" ht="19.7" customHeight="1">
      <c r="A9" s="7" t="s">
        <v>30</v>
      </c>
      <c r="B9" s="5">
        <v>4030</v>
      </c>
      <c r="C9" s="101"/>
      <c r="D9" s="217"/>
      <c r="E9" s="217"/>
      <c r="F9" s="217"/>
      <c r="G9" s="101">
        <f t="shared" si="0"/>
        <v>0</v>
      </c>
      <c r="H9" s="148" t="e">
        <f t="shared" si="1"/>
        <v>#DIV/0!</v>
      </c>
      <c r="N9" s="20"/>
    </row>
    <row r="10" spans="1:15" ht="20.100000000000001" customHeight="1">
      <c r="A10" s="7" t="s">
        <v>3</v>
      </c>
      <c r="B10" s="8">
        <v>4040</v>
      </c>
      <c r="C10" s="101"/>
      <c r="D10" s="101"/>
      <c r="E10" s="101"/>
      <c r="F10" s="101"/>
      <c r="G10" s="101">
        <f t="shared" si="0"/>
        <v>0</v>
      </c>
      <c r="H10" s="148" t="e">
        <f t="shared" si="1"/>
        <v>#DIV/0!</v>
      </c>
    </row>
    <row r="11" spans="1:15" ht="37.5">
      <c r="A11" s="7" t="s">
        <v>64</v>
      </c>
      <c r="B11" s="5">
        <v>4050</v>
      </c>
      <c r="C11" s="101"/>
      <c r="D11" s="101"/>
      <c r="E11" s="101"/>
      <c r="F11" s="101"/>
      <c r="G11" s="101">
        <f t="shared" si="0"/>
        <v>0</v>
      </c>
      <c r="H11" s="148" t="e">
        <f t="shared" si="1"/>
        <v>#DIV/0!</v>
      </c>
    </row>
    <row r="12" spans="1:15">
      <c r="A12" s="7" t="s">
        <v>264</v>
      </c>
      <c r="B12" s="5">
        <v>4060</v>
      </c>
      <c r="C12" s="101"/>
      <c r="D12" s="101"/>
      <c r="E12" s="101"/>
      <c r="F12" s="101"/>
      <c r="G12" s="101">
        <f t="shared" si="0"/>
        <v>0</v>
      </c>
      <c r="H12" s="148" t="e">
        <f t="shared" si="1"/>
        <v>#DIV/0!</v>
      </c>
    </row>
    <row r="13" spans="1:15">
      <c r="B13" s="2"/>
      <c r="C13" s="2"/>
      <c r="D13" s="2"/>
      <c r="E13" s="2"/>
      <c r="F13" s="2"/>
      <c r="G13" s="2"/>
      <c r="H13" s="2"/>
    </row>
    <row r="14" spans="1:15">
      <c r="B14" s="2"/>
      <c r="C14" s="2"/>
      <c r="D14" s="2"/>
      <c r="E14" s="2"/>
      <c r="F14" s="2"/>
      <c r="G14" s="2"/>
      <c r="H14" s="2"/>
    </row>
    <row r="15" spans="1:15" ht="19.7" customHeight="1">
      <c r="A15" s="3"/>
      <c r="B15" s="2"/>
      <c r="C15" s="2"/>
      <c r="D15" s="2"/>
      <c r="E15" s="2"/>
      <c r="F15" s="2"/>
      <c r="G15" s="2"/>
      <c r="H15" s="2"/>
    </row>
    <row r="16" spans="1:15" ht="27.95" customHeight="1">
      <c r="A16" s="53" t="s">
        <v>447</v>
      </c>
      <c r="B16" s="1"/>
      <c r="C16" s="281" t="s">
        <v>169</v>
      </c>
      <c r="D16" s="281"/>
      <c r="E16" s="72"/>
      <c r="F16" s="296" t="s">
        <v>454</v>
      </c>
      <c r="G16" s="296"/>
      <c r="H16" s="296"/>
    </row>
    <row r="17" spans="1:8">
      <c r="A17" s="3" t="s">
        <v>72</v>
      </c>
      <c r="B17" s="2"/>
      <c r="C17" s="273" t="s">
        <v>73</v>
      </c>
      <c r="D17" s="273"/>
      <c r="E17" s="2"/>
      <c r="F17" s="273" t="s">
        <v>224</v>
      </c>
      <c r="G17" s="273"/>
      <c r="H17" s="273"/>
    </row>
    <row r="18" spans="1:8">
      <c r="A18" s="46"/>
    </row>
    <row r="19" spans="1:8">
      <c r="A19" s="46"/>
    </row>
    <row r="20" spans="1:8">
      <c r="A20" s="46"/>
    </row>
    <row r="21" spans="1:8">
      <c r="A21" s="46"/>
    </row>
    <row r="22" spans="1:8">
      <c r="A22" s="46"/>
    </row>
    <row r="23" spans="1:8">
      <c r="A23" s="46"/>
    </row>
    <row r="24" spans="1:8">
      <c r="A24" s="46"/>
    </row>
    <row r="25" spans="1:8">
      <c r="A25" s="46"/>
    </row>
    <row r="26" spans="1:8">
      <c r="A26" s="46"/>
    </row>
    <row r="27" spans="1:8">
      <c r="A27" s="46"/>
    </row>
    <row r="28" spans="1:8">
      <c r="A28" s="46"/>
    </row>
    <row r="29" spans="1:8">
      <c r="A29" s="46"/>
    </row>
    <row r="30" spans="1:8">
      <c r="A30" s="46"/>
    </row>
    <row r="31" spans="1:8">
      <c r="A31" s="46"/>
    </row>
    <row r="32" spans="1:8">
      <c r="A32" s="46"/>
    </row>
    <row r="33" spans="1:1">
      <c r="A33" s="46"/>
    </row>
    <row r="34" spans="1:1">
      <c r="A34" s="46"/>
    </row>
    <row r="35" spans="1:1">
      <c r="A35" s="46"/>
    </row>
    <row r="36" spans="1:1">
      <c r="A36" s="46"/>
    </row>
    <row r="37" spans="1:1">
      <c r="A37" s="46"/>
    </row>
    <row r="38" spans="1:1">
      <c r="A38" s="46"/>
    </row>
    <row r="39" spans="1:1">
      <c r="A39" s="46"/>
    </row>
    <row r="40" spans="1:1">
      <c r="A40" s="46"/>
    </row>
    <row r="41" spans="1:1">
      <c r="A41" s="46"/>
    </row>
    <row r="42" spans="1:1">
      <c r="A42" s="46"/>
    </row>
    <row r="43" spans="1:1">
      <c r="A43" s="46"/>
    </row>
    <row r="44" spans="1:1">
      <c r="A44" s="46"/>
    </row>
    <row r="45" spans="1:1">
      <c r="A45" s="46"/>
    </row>
    <row r="46" spans="1:1">
      <c r="A46" s="46"/>
    </row>
    <row r="47" spans="1:1">
      <c r="A47" s="46"/>
    </row>
    <row r="48" spans="1:1">
      <c r="A48" s="46"/>
    </row>
    <row r="49" spans="1:1">
      <c r="A49" s="46"/>
    </row>
    <row r="50" spans="1:1">
      <c r="A50" s="46"/>
    </row>
    <row r="51" spans="1:1">
      <c r="A51" s="46"/>
    </row>
    <row r="52" spans="1:1">
      <c r="A52" s="46"/>
    </row>
    <row r="53" spans="1:1">
      <c r="A53" s="46"/>
    </row>
    <row r="54" spans="1:1">
      <c r="A54" s="46"/>
    </row>
    <row r="55" spans="1:1">
      <c r="A55" s="46"/>
    </row>
    <row r="56" spans="1:1">
      <c r="A56" s="46"/>
    </row>
    <row r="57" spans="1:1">
      <c r="A57" s="46"/>
    </row>
    <row r="58" spans="1:1">
      <c r="A58" s="46"/>
    </row>
    <row r="59" spans="1:1">
      <c r="A59" s="46"/>
    </row>
    <row r="60" spans="1:1">
      <c r="A60" s="46"/>
    </row>
    <row r="61" spans="1:1">
      <c r="A61" s="46"/>
    </row>
    <row r="62" spans="1:1">
      <c r="A62" s="46"/>
    </row>
    <row r="63" spans="1:1">
      <c r="A63" s="46"/>
    </row>
    <row r="64" spans="1:1">
      <c r="A64" s="46"/>
    </row>
    <row r="65" spans="1:1">
      <c r="A65" s="46"/>
    </row>
    <row r="66" spans="1:1">
      <c r="A66" s="46"/>
    </row>
    <row r="67" spans="1:1">
      <c r="A67" s="46"/>
    </row>
    <row r="68" spans="1:1">
      <c r="A68" s="46"/>
    </row>
    <row r="69" spans="1:1">
      <c r="A69" s="46"/>
    </row>
    <row r="70" spans="1:1">
      <c r="A70" s="46"/>
    </row>
    <row r="71" spans="1:1">
      <c r="A71" s="46"/>
    </row>
    <row r="72" spans="1:1">
      <c r="A72" s="46"/>
    </row>
    <row r="73" spans="1:1">
      <c r="A73" s="46"/>
    </row>
    <row r="74" spans="1:1">
      <c r="A74" s="46"/>
    </row>
    <row r="75" spans="1:1">
      <c r="A75" s="46"/>
    </row>
    <row r="76" spans="1:1">
      <c r="A76" s="46"/>
    </row>
    <row r="77" spans="1:1">
      <c r="A77" s="46"/>
    </row>
    <row r="78" spans="1:1">
      <c r="A78" s="46"/>
    </row>
    <row r="79" spans="1:1">
      <c r="A79" s="46"/>
    </row>
    <row r="80" spans="1:1">
      <c r="A80" s="46"/>
    </row>
    <row r="81" spans="1:1">
      <c r="A81" s="46"/>
    </row>
    <row r="82" spans="1:1">
      <c r="A82" s="46"/>
    </row>
    <row r="83" spans="1:1">
      <c r="A83" s="46"/>
    </row>
    <row r="84" spans="1:1">
      <c r="A84" s="46"/>
    </row>
    <row r="85" spans="1:1">
      <c r="A85" s="46"/>
    </row>
    <row r="86" spans="1:1">
      <c r="A86" s="46"/>
    </row>
    <row r="87" spans="1:1">
      <c r="A87" s="46"/>
    </row>
    <row r="88" spans="1:1">
      <c r="A88" s="46"/>
    </row>
    <row r="89" spans="1:1">
      <c r="A89" s="46"/>
    </row>
    <row r="90" spans="1:1">
      <c r="A90" s="46"/>
    </row>
    <row r="91" spans="1:1">
      <c r="A91" s="46"/>
    </row>
    <row r="92" spans="1:1">
      <c r="A92" s="46"/>
    </row>
    <row r="93" spans="1:1">
      <c r="A93" s="46"/>
    </row>
    <row r="94" spans="1:1">
      <c r="A94" s="46"/>
    </row>
    <row r="95" spans="1:1">
      <c r="A95" s="46"/>
    </row>
    <row r="96" spans="1:1">
      <c r="A96" s="46"/>
    </row>
    <row r="97" spans="1:1">
      <c r="A97" s="46"/>
    </row>
    <row r="98" spans="1:1">
      <c r="A98" s="46"/>
    </row>
    <row r="99" spans="1:1">
      <c r="A99" s="46"/>
    </row>
    <row r="100" spans="1:1">
      <c r="A100" s="46"/>
    </row>
    <row r="101" spans="1:1">
      <c r="A101" s="46"/>
    </row>
    <row r="102" spans="1:1">
      <c r="A102" s="46"/>
    </row>
    <row r="103" spans="1:1">
      <c r="A103" s="46"/>
    </row>
    <row r="104" spans="1:1">
      <c r="A104" s="46"/>
    </row>
    <row r="105" spans="1:1">
      <c r="A105" s="46"/>
    </row>
    <row r="106" spans="1:1">
      <c r="A106" s="46"/>
    </row>
    <row r="107" spans="1:1">
      <c r="A107" s="46"/>
    </row>
    <row r="108" spans="1:1">
      <c r="A108" s="46"/>
    </row>
    <row r="109" spans="1:1">
      <c r="A109" s="46"/>
    </row>
    <row r="110" spans="1:1">
      <c r="A110" s="46"/>
    </row>
    <row r="111" spans="1:1">
      <c r="A111" s="46"/>
    </row>
    <row r="112" spans="1:1">
      <c r="A112" s="46"/>
    </row>
    <row r="113" spans="1:1">
      <c r="A113" s="46"/>
    </row>
    <row r="114" spans="1:1">
      <c r="A114" s="46"/>
    </row>
    <row r="115" spans="1:1">
      <c r="A115" s="46"/>
    </row>
    <row r="116" spans="1:1">
      <c r="A116" s="46"/>
    </row>
    <row r="117" spans="1:1">
      <c r="A117" s="46"/>
    </row>
    <row r="118" spans="1:1">
      <c r="A118" s="46"/>
    </row>
    <row r="119" spans="1:1">
      <c r="A119" s="46"/>
    </row>
    <row r="120" spans="1:1">
      <c r="A120" s="46"/>
    </row>
    <row r="121" spans="1:1">
      <c r="A121" s="46"/>
    </row>
    <row r="122" spans="1:1">
      <c r="A122" s="46"/>
    </row>
    <row r="123" spans="1:1">
      <c r="A123" s="46"/>
    </row>
    <row r="124" spans="1:1">
      <c r="A124" s="46"/>
    </row>
    <row r="125" spans="1:1">
      <c r="A125" s="46"/>
    </row>
    <row r="126" spans="1:1">
      <c r="A126" s="46"/>
    </row>
    <row r="127" spans="1:1">
      <c r="A127" s="46"/>
    </row>
    <row r="128" spans="1:1">
      <c r="A128" s="46"/>
    </row>
    <row r="129" spans="1:1">
      <c r="A129" s="46"/>
    </row>
    <row r="130" spans="1:1">
      <c r="A130" s="46"/>
    </row>
    <row r="131" spans="1:1">
      <c r="A131" s="46"/>
    </row>
    <row r="132" spans="1:1">
      <c r="A132" s="46"/>
    </row>
    <row r="133" spans="1:1">
      <c r="A133" s="46"/>
    </row>
    <row r="134" spans="1:1">
      <c r="A134" s="46"/>
    </row>
    <row r="135" spans="1:1">
      <c r="A135" s="46"/>
    </row>
    <row r="136" spans="1:1">
      <c r="A136" s="46"/>
    </row>
    <row r="137" spans="1:1">
      <c r="A137" s="46"/>
    </row>
    <row r="138" spans="1:1">
      <c r="A138" s="46"/>
    </row>
    <row r="139" spans="1:1">
      <c r="A139" s="46"/>
    </row>
    <row r="140" spans="1:1">
      <c r="A140" s="46"/>
    </row>
    <row r="141" spans="1:1">
      <c r="A141" s="46"/>
    </row>
    <row r="142" spans="1:1">
      <c r="A142" s="46"/>
    </row>
    <row r="143" spans="1:1">
      <c r="A143" s="46"/>
    </row>
    <row r="144" spans="1:1">
      <c r="A144" s="46"/>
    </row>
    <row r="145" spans="1:1">
      <c r="A145" s="46"/>
    </row>
    <row r="146" spans="1:1">
      <c r="A146" s="46"/>
    </row>
    <row r="147" spans="1:1">
      <c r="A147" s="46"/>
    </row>
    <row r="148" spans="1:1">
      <c r="A148" s="46"/>
    </row>
    <row r="149" spans="1:1">
      <c r="A149" s="46"/>
    </row>
    <row r="150" spans="1:1">
      <c r="A150" s="46"/>
    </row>
    <row r="151" spans="1:1">
      <c r="A151" s="46"/>
    </row>
    <row r="152" spans="1:1">
      <c r="A152" s="46"/>
    </row>
    <row r="153" spans="1:1">
      <c r="A153" s="46"/>
    </row>
    <row r="154" spans="1:1">
      <c r="A154" s="46"/>
    </row>
    <row r="155" spans="1:1">
      <c r="A155" s="46"/>
    </row>
    <row r="156" spans="1:1">
      <c r="A156" s="46"/>
    </row>
    <row r="157" spans="1:1">
      <c r="A157" s="46"/>
    </row>
    <row r="158" spans="1:1">
      <c r="A158" s="46"/>
    </row>
    <row r="159" spans="1:1">
      <c r="A159" s="46"/>
    </row>
    <row r="160" spans="1:1">
      <c r="A160" s="46"/>
    </row>
    <row r="161" spans="1:1">
      <c r="A161" s="46"/>
    </row>
    <row r="162" spans="1:1">
      <c r="A162" s="46"/>
    </row>
    <row r="163" spans="1:1">
      <c r="A163" s="46"/>
    </row>
    <row r="164" spans="1:1">
      <c r="A164" s="46"/>
    </row>
    <row r="165" spans="1:1">
      <c r="A165" s="46"/>
    </row>
    <row r="166" spans="1:1">
      <c r="A166" s="46"/>
    </row>
    <row r="167" spans="1:1">
      <c r="A167" s="46"/>
    </row>
    <row r="168" spans="1:1">
      <c r="A168" s="46"/>
    </row>
    <row r="169" spans="1:1">
      <c r="A169" s="46"/>
    </row>
    <row r="170" spans="1:1">
      <c r="A170" s="46"/>
    </row>
    <row r="171" spans="1:1">
      <c r="A171" s="46"/>
    </row>
    <row r="172" spans="1:1">
      <c r="A172" s="46"/>
    </row>
    <row r="173" spans="1:1">
      <c r="A173" s="46"/>
    </row>
    <row r="174" spans="1:1">
      <c r="A174" s="46"/>
    </row>
    <row r="175" spans="1:1">
      <c r="A175" s="46"/>
    </row>
    <row r="176" spans="1:1">
      <c r="A176" s="46"/>
    </row>
    <row r="177" spans="1:1">
      <c r="A177" s="46"/>
    </row>
    <row r="178" spans="1:1">
      <c r="A178" s="46"/>
    </row>
    <row r="179" spans="1:1">
      <c r="A179" s="46"/>
    </row>
    <row r="180" spans="1:1">
      <c r="A180" s="46"/>
    </row>
    <row r="181" spans="1:1">
      <c r="A181" s="46"/>
    </row>
    <row r="182" spans="1:1">
      <c r="A182" s="46"/>
    </row>
    <row r="183" spans="1:1">
      <c r="A183" s="46"/>
    </row>
  </sheetData>
  <mergeCells count="10">
    <mergeCell ref="A3:A4"/>
    <mergeCell ref="A1:H1"/>
    <mergeCell ref="B3:B4"/>
    <mergeCell ref="A2:H2"/>
    <mergeCell ref="C17:D17"/>
    <mergeCell ref="F17:H17"/>
    <mergeCell ref="C3:D3"/>
    <mergeCell ref="E3:H3"/>
    <mergeCell ref="C16:D16"/>
    <mergeCell ref="F16:H16"/>
  </mergeCells>
  <phoneticPr fontId="0" type="noConversion"/>
  <pageMargins left="1.1811023622047245" right="0.39370078740157483" top="0.78740157480314965" bottom="0.78740157480314965" header="0.27559055118110237" footer="0.31496062992125984"/>
  <pageSetup paperSize="9" scale="53" firstPageNumber="9" orientation="landscape" useFirstPageNumber="1" horizontalDpi="360" verticalDpi="360" r:id="rId1"/>
  <headerFooter alignWithMargins="0">
    <oddHeader xml:space="preserve">&amp;C
&amp;"Times New Roman,обычный"&amp;14 11&amp;R&amp;"Times New Roman,обычный"&amp;14Продовження додатка 3
Таблиця 4  
</oddHeader>
  </headerFooter>
  <ignoredErrors>
    <ignoredError sqref="B7" numberStoredAsText="1"/>
    <ignoredError sqref="H6:H12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2"/>
  </sheetPr>
  <dimension ref="A1:K28"/>
  <sheetViews>
    <sheetView view="pageBreakPreview" zoomScale="50" zoomScaleNormal="50" zoomScaleSheetLayoutView="65" workbookViewId="0">
      <pane xSplit="1" ySplit="5" topLeftCell="D9" activePane="bottomRight" state="frozen"/>
      <selection pane="topRight" activeCell="B1" sqref="B1"/>
      <selection pane="bottomLeft" activeCell="A6" sqref="A6"/>
      <selection pane="bottomRight" activeCell="D19" sqref="D19"/>
    </sheetView>
  </sheetViews>
  <sheetFormatPr defaultColWidth="9.140625" defaultRowHeight="12.75"/>
  <cols>
    <col min="1" max="1" width="95" style="28" customWidth="1"/>
    <col min="2" max="2" width="19.42578125" style="28" customWidth="1"/>
    <col min="3" max="3" width="26" style="28" customWidth="1"/>
    <col min="4" max="4" width="35.7109375" style="28" customWidth="1"/>
    <col min="5" max="7" width="26" style="28" customWidth="1"/>
    <col min="8" max="8" width="81.5703125" style="28" customWidth="1"/>
    <col min="9" max="9" width="9.5703125" style="28" customWidth="1"/>
    <col min="10" max="10" width="9.140625" style="28"/>
    <col min="11" max="11" width="27.140625" style="28" customWidth="1"/>
    <col min="12" max="16384" width="9.140625" style="28"/>
  </cols>
  <sheetData>
    <row r="1" spans="1:8" ht="19.7" customHeight="1">
      <c r="A1" s="297" t="s">
        <v>153</v>
      </c>
      <c r="B1" s="297"/>
      <c r="C1" s="297"/>
      <c r="D1" s="297"/>
      <c r="E1" s="297"/>
      <c r="F1" s="297"/>
      <c r="G1" s="297"/>
      <c r="H1" s="297"/>
    </row>
    <row r="2" spans="1:8" ht="16.5" customHeight="1"/>
    <row r="3" spans="1:8" ht="49.7" customHeight="1">
      <c r="A3" s="298" t="s">
        <v>201</v>
      </c>
      <c r="B3" s="298" t="s">
        <v>0</v>
      </c>
      <c r="C3" s="298" t="s">
        <v>89</v>
      </c>
      <c r="D3" s="266" t="s">
        <v>163</v>
      </c>
      <c r="E3" s="266"/>
      <c r="F3" s="266" t="s">
        <v>390</v>
      </c>
      <c r="G3" s="266"/>
      <c r="H3" s="298" t="s">
        <v>220</v>
      </c>
    </row>
    <row r="4" spans="1:8" ht="63.2" customHeight="1">
      <c r="A4" s="299"/>
      <c r="B4" s="299"/>
      <c r="C4" s="299"/>
      <c r="D4" s="6" t="s">
        <v>188</v>
      </c>
      <c r="E4" s="6" t="s">
        <v>189</v>
      </c>
      <c r="F4" s="6" t="s">
        <v>188</v>
      </c>
      <c r="G4" s="6" t="s">
        <v>189</v>
      </c>
      <c r="H4" s="299"/>
    </row>
    <row r="5" spans="1:8" s="58" customFormat="1" ht="29.25" customHeight="1">
      <c r="A5" s="38">
        <v>1</v>
      </c>
      <c r="B5" s="38">
        <v>2</v>
      </c>
      <c r="C5" s="38">
        <v>3</v>
      </c>
      <c r="D5" s="38">
        <v>4</v>
      </c>
      <c r="E5" s="38">
        <v>5</v>
      </c>
      <c r="F5" s="38">
        <v>6</v>
      </c>
      <c r="G5" s="38">
        <v>7</v>
      </c>
      <c r="H5" s="38">
        <v>8</v>
      </c>
    </row>
    <row r="6" spans="1:8" s="58" customFormat="1" ht="24.95" customHeight="1">
      <c r="A6" s="57" t="s">
        <v>137</v>
      </c>
      <c r="B6" s="57"/>
      <c r="C6" s="38"/>
      <c r="D6" s="38"/>
      <c r="E6" s="38"/>
      <c r="F6" s="38"/>
      <c r="G6" s="38"/>
      <c r="H6" s="38"/>
    </row>
    <row r="7" spans="1:8" ht="56.25">
      <c r="A7" s="7" t="s">
        <v>433</v>
      </c>
      <c r="B7" s="6">
        <v>5000</v>
      </c>
      <c r="C7" s="99" t="s">
        <v>233</v>
      </c>
      <c r="D7" s="163">
        <v>-52266.523605150214</v>
      </c>
      <c r="E7" s="163">
        <f>('Осн. фін. пок.'!D36/'Осн. фін. пок.'!D34)*100</f>
        <v>-30507.865168539327</v>
      </c>
      <c r="F7" s="163">
        <f>('Осн. фін. пок.'!E36/'Осн. фін. пок.'!E34)*100</f>
        <v>-88352</v>
      </c>
      <c r="G7" s="163">
        <f>('Осн. фін. пок.'!F36/'Осн. фін. пок.'!F34)*100</f>
        <v>-30507.865168539327</v>
      </c>
      <c r="H7" s="88"/>
    </row>
    <row r="8" spans="1:8" ht="56.25">
      <c r="A8" s="7" t="s">
        <v>434</v>
      </c>
      <c r="B8" s="6">
        <v>5010</v>
      </c>
      <c r="C8" s="99" t="s">
        <v>233</v>
      </c>
      <c r="D8" s="163" t="e">
        <f>('Осн. фін. пок.'!C52/'Осн. фін. пок.'!C34)*100</f>
        <v>#VALUE!</v>
      </c>
      <c r="E8" s="163" t="e">
        <f>('Осн. фін. пок.'!D52/'Осн. фін. пок.'!D34)*100</f>
        <v>#VALUE!</v>
      </c>
      <c r="F8" s="163" t="e">
        <f>('Осн. фін. пок.'!E52/'Осн. фін. пок.'!E34)*100</f>
        <v>#VALUE!</v>
      </c>
      <c r="G8" s="163" t="e">
        <f>('Осн. фін. пок.'!F52/'Осн. фін. пок.'!F34)*100</f>
        <v>#VALUE!</v>
      </c>
      <c r="H8" s="88"/>
    </row>
    <row r="9" spans="1:8" ht="42.75" customHeight="1">
      <c r="A9" s="27" t="s">
        <v>435</v>
      </c>
      <c r="B9" s="6">
        <v>5020</v>
      </c>
      <c r="C9" s="99" t="s">
        <v>233</v>
      </c>
      <c r="D9" s="163" t="e">
        <f>('Осн. фін. пок.'!C67/'Осн. фін. пок.'!C143)*100</f>
        <v>#DIV/0!</v>
      </c>
      <c r="E9" s="163" t="e">
        <f>('Осн. фін. пок.'!D67/'Осн. фін. пок.'!D143)*100</f>
        <v>#DIV/0!</v>
      </c>
      <c r="F9" s="163" t="e">
        <f>('Осн. фін. пок.'!E67/'Осн. фін. пок.'!E143)*100</f>
        <v>#DIV/0!</v>
      </c>
      <c r="G9" s="163" t="e">
        <f>('Осн. фін. пок.'!F67/'Осн. фін. пок.'!F143)*100</f>
        <v>#VALUE!</v>
      </c>
      <c r="H9" s="88" t="s">
        <v>234</v>
      </c>
    </row>
    <row r="10" spans="1:8" ht="42.75" customHeight="1">
      <c r="A10" s="27" t="s">
        <v>436</v>
      </c>
      <c r="B10" s="6">
        <v>5030</v>
      </c>
      <c r="C10" s="99" t="s">
        <v>233</v>
      </c>
      <c r="D10" s="163" t="e">
        <f>('Осн. фін. пок.'!C67/'Осн. фін. пок.'!C149)*100</f>
        <v>#DIV/0!</v>
      </c>
      <c r="E10" s="163" t="e">
        <f>('Осн. фін. пок.'!D67/'Осн. фін. пок.'!D149)*100</f>
        <v>#DIV/0!</v>
      </c>
      <c r="F10" s="163" t="e">
        <f>('Осн. фін. пок.'!E67/'Осн. фін. пок.'!E149)*100</f>
        <v>#DIV/0!</v>
      </c>
      <c r="G10" s="163" t="e">
        <f>('Осн. фін. пок.'!F67/'Осн. фін. пок.'!F149)*100</f>
        <v>#VALUE!</v>
      </c>
      <c r="H10" s="88"/>
    </row>
    <row r="11" spans="1:8" ht="56.25">
      <c r="A11" s="27" t="s">
        <v>437</v>
      </c>
      <c r="B11" s="6">
        <v>5040</v>
      </c>
      <c r="C11" s="99" t="s">
        <v>233</v>
      </c>
      <c r="D11" s="163">
        <v>9.442060085836129</v>
      </c>
      <c r="E11" s="163">
        <f>('Осн. фін. пок.'!D67/'Осн. фін. пок.'!D34)*100</f>
        <v>25.468164794007318</v>
      </c>
      <c r="F11" s="163">
        <f>('Осн. фін. пок.'!E67/'Осн. фін. пок.'!E34)*100</f>
        <v>16.666666666671524</v>
      </c>
      <c r="G11" s="163">
        <f>('Осн. фін. пок.'!F67/'Осн. фін. пок.'!F34)*100</f>
        <v>25.468164794007318</v>
      </c>
      <c r="H11" s="88" t="s">
        <v>235</v>
      </c>
    </row>
    <row r="12" spans="1:8" ht="24.95" customHeight="1">
      <c r="A12" s="57" t="s">
        <v>139</v>
      </c>
      <c r="B12" s="6"/>
      <c r="C12" s="99"/>
      <c r="D12" s="87"/>
      <c r="E12" s="87"/>
      <c r="F12" s="87"/>
      <c r="G12" s="87"/>
      <c r="H12" s="88"/>
    </row>
    <row r="13" spans="1:8" ht="56.25">
      <c r="A13" s="88" t="s">
        <v>392</v>
      </c>
      <c r="B13" s="6">
        <v>5100</v>
      </c>
      <c r="C13" s="99"/>
      <c r="D13" s="163" t="e">
        <f>('Осн. фін. пок.'!C144+'Осн. фін. пок.'!C145)/'Осн. фін. пок.'!C52</f>
        <v>#VALUE!</v>
      </c>
      <c r="E13" s="163" t="e">
        <f>('Осн. фін. пок.'!D144+'Осн. фін. пок.'!D145)/'Осн. фін. пок.'!D52</f>
        <v>#VALUE!</v>
      </c>
      <c r="F13" s="163" t="e">
        <f>('Осн. фін. пок.'!E144+'Осн. фін. пок.'!E145)/'Осн. фін. пок.'!E52</f>
        <v>#VALUE!</v>
      </c>
      <c r="G13" s="163" t="e">
        <f>('Осн. фін. пок.'!F144+'Осн. фін. пок.'!F145)/'Осн. фін. пок.'!F52</f>
        <v>#VALUE!</v>
      </c>
      <c r="H13" s="88"/>
    </row>
    <row r="14" spans="1:8" s="58" customFormat="1" ht="56.25">
      <c r="A14" s="88" t="s">
        <v>417</v>
      </c>
      <c r="B14" s="6">
        <v>5110</v>
      </c>
      <c r="C14" s="99" t="s">
        <v>134</v>
      </c>
      <c r="D14" s="163" t="e">
        <f>'Осн. фін. пок.'!C149/('Осн. фін. пок.'!C144+'Осн. фін. пок.'!C145)</f>
        <v>#DIV/0!</v>
      </c>
      <c r="E14" s="163" t="e">
        <f>'Осн. фін. пок.'!D149/('Осн. фін. пок.'!D144+'Осн. фін. пок.'!D145)</f>
        <v>#DIV/0!</v>
      </c>
      <c r="F14" s="163" t="e">
        <f>'Осн. фін. пок.'!E149/('Осн. фін. пок.'!E144+'Осн. фін. пок.'!E145)</f>
        <v>#DIV/0!</v>
      </c>
      <c r="G14" s="163" t="e">
        <f>'Осн. фін. пок.'!F149/('Осн. фін. пок.'!F144+'Осн. фін. пок.'!F145)</f>
        <v>#VALUE!</v>
      </c>
      <c r="H14" s="88" t="s">
        <v>236</v>
      </c>
    </row>
    <row r="15" spans="1:8" s="58" customFormat="1" ht="56.25">
      <c r="A15" s="88" t="s">
        <v>418</v>
      </c>
      <c r="B15" s="6">
        <v>5120</v>
      </c>
      <c r="C15" s="99" t="s">
        <v>134</v>
      </c>
      <c r="D15" s="163" t="e">
        <f>'Осн. фін. пок.'!C141/'Осн. фін. пок.'!C145</f>
        <v>#DIV/0!</v>
      </c>
      <c r="E15" s="163" t="e">
        <f>'Осн. фін. пок.'!D141/'Осн. фін. пок.'!D145</f>
        <v>#DIV/0!</v>
      </c>
      <c r="F15" s="163" t="e">
        <f>'Осн. фін. пок.'!E141/'Осн. фін. пок.'!E145</f>
        <v>#DIV/0!</v>
      </c>
      <c r="G15" s="163" t="e">
        <f>'Осн. фін. пок.'!F141/'Осн. фін. пок.'!F145</f>
        <v>#VALUE!</v>
      </c>
      <c r="H15" s="88" t="s">
        <v>238</v>
      </c>
    </row>
    <row r="16" spans="1:8" ht="24.95" customHeight="1">
      <c r="A16" s="57" t="s">
        <v>138</v>
      </c>
      <c r="B16" s="6"/>
      <c r="C16" s="99"/>
      <c r="D16" s="87"/>
      <c r="E16" s="87"/>
      <c r="F16" s="87"/>
      <c r="G16" s="87"/>
      <c r="H16" s="88"/>
    </row>
    <row r="17" spans="1:11" ht="42.75" customHeight="1">
      <c r="A17" s="88" t="s">
        <v>419</v>
      </c>
      <c r="B17" s="6">
        <v>5200</v>
      </c>
      <c r="C17" s="99"/>
      <c r="D17" s="163" t="e">
        <f>'Осн. фін. пок.'!C118/'Осн. фін. пок.'!C79</f>
        <v>#DIV/0!</v>
      </c>
      <c r="E17" s="163" t="e">
        <f>'Осн. фін. пок.'!D118/'Осн. фін. пок.'!D79</f>
        <v>#DIV/0!</v>
      </c>
      <c r="F17" s="163" t="e">
        <f>'Осн. фін. пок.'!E118/'Осн. фін. пок.'!E79</f>
        <v>#DIV/0!</v>
      </c>
      <c r="G17" s="163" t="e">
        <f>'Осн. фін. пок.'!F118/'Осн. фін. пок.'!F79</f>
        <v>#DIV/0!</v>
      </c>
      <c r="H17" s="88"/>
    </row>
    <row r="18" spans="1:11" ht="75">
      <c r="A18" s="88" t="s">
        <v>420</v>
      </c>
      <c r="B18" s="6">
        <v>5210</v>
      </c>
      <c r="C18" s="99"/>
      <c r="D18" s="163">
        <v>24.4830901287554</v>
      </c>
      <c r="E18" s="163">
        <f>'Осн. фін. пок.'!D118/'Осн. фін. пок.'!D34</f>
        <v>2058.0524344569289</v>
      </c>
      <c r="F18" s="163">
        <f>'Осн. фін. пок.'!E118/'Осн. фін. пок.'!E34</f>
        <v>3663.3333333333335</v>
      </c>
      <c r="G18" s="163">
        <f>'Осн. фін. пок.'!F118/'Осн. фін. пок.'!F34</f>
        <v>2058.0524344569289</v>
      </c>
      <c r="H18" s="88"/>
    </row>
    <row r="19" spans="1:11" ht="37.5">
      <c r="A19" s="88" t="s">
        <v>421</v>
      </c>
      <c r="B19" s="6">
        <v>5220</v>
      </c>
      <c r="C19" s="99" t="s">
        <v>340</v>
      </c>
      <c r="D19" s="163" t="e">
        <v>#VALUE!</v>
      </c>
      <c r="E19" s="163">
        <f>'Осн. фін. пок.'!D140/'Осн. фін. пок.'!D139</f>
        <v>0.5284279957458019</v>
      </c>
      <c r="F19" s="163">
        <f>'Осн. фін. пок.'!E140/'Осн. фін. пок.'!E139</f>
        <v>0.5284279957458019</v>
      </c>
      <c r="G19" s="163" t="e">
        <f>'Осн. фін. пок.'!F140/'Осн. фін. пок.'!F139</f>
        <v>#VALUE!</v>
      </c>
      <c r="H19" s="88" t="s">
        <v>237</v>
      </c>
    </row>
    <row r="20" spans="1:11" ht="24.95" customHeight="1">
      <c r="A20" s="57" t="s">
        <v>227</v>
      </c>
      <c r="B20" s="6"/>
      <c r="C20" s="99"/>
      <c r="D20" s="87"/>
      <c r="E20" s="87"/>
      <c r="F20" s="87"/>
      <c r="G20" s="87"/>
      <c r="H20" s="88"/>
    </row>
    <row r="21" spans="1:11" ht="75">
      <c r="A21" s="27" t="s">
        <v>240</v>
      </c>
      <c r="B21" s="6">
        <v>5300</v>
      </c>
      <c r="C21" s="99"/>
      <c r="D21" s="87"/>
      <c r="E21" s="87"/>
      <c r="F21" s="87"/>
      <c r="G21" s="87"/>
      <c r="H21" s="90"/>
    </row>
    <row r="26" spans="1:11" ht="20.25">
      <c r="K26" s="89"/>
    </row>
    <row r="27" spans="1:11" s="2" customFormat="1" ht="27.95" customHeight="1">
      <c r="A27" s="53" t="s">
        <v>446</v>
      </c>
      <c r="B27" s="1"/>
      <c r="C27" s="281" t="s">
        <v>169</v>
      </c>
      <c r="D27" s="281"/>
      <c r="E27" s="72" t="s">
        <v>445</v>
      </c>
      <c r="F27" s="273"/>
      <c r="G27" s="273"/>
      <c r="H27" s="273"/>
    </row>
    <row r="28" spans="1:11" s="2" customFormat="1" ht="18.75">
      <c r="A28" s="24" t="s">
        <v>223</v>
      </c>
      <c r="C28" s="273" t="s">
        <v>73</v>
      </c>
      <c r="D28" s="273"/>
      <c r="E28" s="2" t="s">
        <v>456</v>
      </c>
      <c r="F28" s="273"/>
      <c r="G28" s="273"/>
      <c r="H28" s="273"/>
    </row>
  </sheetData>
  <mergeCells count="11">
    <mergeCell ref="C27:D27"/>
    <mergeCell ref="F27:H27"/>
    <mergeCell ref="C28:D28"/>
    <mergeCell ref="F28:H28"/>
    <mergeCell ref="A1:H1"/>
    <mergeCell ref="A3:A4"/>
    <mergeCell ref="B3:B4"/>
    <mergeCell ref="C3:C4"/>
    <mergeCell ref="D3:E3"/>
    <mergeCell ref="F3:G3"/>
    <mergeCell ref="H3:H4"/>
  </mergeCells>
  <phoneticPr fontId="3" type="noConversion"/>
  <pageMargins left="0.78740157480314965" right="0.39370078740157483" top="0.78740157480314965" bottom="0.78740157480314965" header="0.51181102362204722" footer="0.31496062992125984"/>
  <pageSetup paperSize="9" scale="40" orientation="landscape" horizontalDpi="360" verticalDpi="360" r:id="rId1"/>
  <headerFooter alignWithMargins="0">
    <oddHeader>&amp;C&amp;"Times New Roman,обычный"&amp;14
&amp;18 &amp;14 12&amp;R
&amp;"Times New Roman,обычный"&amp;14Продовження додатка 3
Таблиця  5</oddHeader>
  </headerFooter>
  <ignoredErrors>
    <ignoredError sqref="E7 E19:G19 D9:G9 D10:G10 E11 D13:G13 D14:G14 D15:G15 F11:G11 D8:F8 G7:G8 F7 E18 F17:F18 D17:E17 G17:G18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6"/>
  </sheetPr>
  <dimension ref="A1:O89"/>
  <sheetViews>
    <sheetView topLeftCell="A13" zoomScale="87" zoomScaleNormal="87" zoomScaleSheetLayoutView="75" workbookViewId="0">
      <selection activeCell="F24" sqref="F24:H24"/>
    </sheetView>
  </sheetViews>
  <sheetFormatPr defaultColWidth="9.140625" defaultRowHeight="18.75"/>
  <cols>
    <col min="1" max="1" width="44.85546875" style="2" customWidth="1"/>
    <col min="2" max="2" width="13.5703125" style="19" customWidth="1"/>
    <col min="3" max="3" width="18.5703125" style="2" customWidth="1"/>
    <col min="4" max="4" width="16.140625" style="2" customWidth="1"/>
    <col min="5" max="5" width="15.42578125" style="2" customWidth="1"/>
    <col min="6" max="6" width="16.5703125" style="2" customWidth="1"/>
    <col min="7" max="7" width="15.28515625" style="2" customWidth="1"/>
    <col min="8" max="8" width="16.5703125" style="2" customWidth="1"/>
    <col min="9" max="9" width="16.140625" style="2" customWidth="1"/>
    <col min="10" max="10" width="16.42578125" style="2" customWidth="1"/>
    <col min="11" max="11" width="16.5703125" style="2" customWidth="1"/>
    <col min="12" max="12" width="16.85546875" style="2" customWidth="1"/>
    <col min="13" max="15" width="16.7109375" style="2" customWidth="1"/>
    <col min="16" max="16384" width="9.140625" style="2"/>
  </cols>
  <sheetData>
    <row r="1" spans="1:15">
      <c r="A1" s="274" t="s">
        <v>107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</row>
    <row r="2" spans="1:15">
      <c r="A2" s="274" t="s">
        <v>474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</row>
    <row r="3" spans="1:15">
      <c r="A3" s="347" t="s">
        <v>440</v>
      </c>
      <c r="B3" s="347"/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</row>
    <row r="4" spans="1:15">
      <c r="A4" s="348" t="s">
        <v>118</v>
      </c>
      <c r="B4" s="348"/>
      <c r="C4" s="348"/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8"/>
      <c r="O4" s="348"/>
    </row>
    <row r="5" spans="1:15" ht="24.95" customHeight="1">
      <c r="A5" s="324" t="s">
        <v>289</v>
      </c>
      <c r="B5" s="324"/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</row>
    <row r="6" spans="1:15" ht="9.1999999999999993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258" t="s">
        <v>221</v>
      </c>
      <c r="B7" s="258"/>
      <c r="C7" s="258"/>
      <c r="D7" s="258"/>
      <c r="E7" s="258"/>
      <c r="F7" s="258"/>
      <c r="G7" s="258"/>
      <c r="H7" s="258"/>
      <c r="I7" s="258"/>
      <c r="J7" s="258"/>
      <c r="K7" s="258"/>
      <c r="L7" s="258"/>
      <c r="M7" s="258"/>
      <c r="N7" s="258"/>
      <c r="O7" s="258"/>
    </row>
    <row r="8" spans="1:15" ht="12.75" customHeight="1">
      <c r="B8" s="2"/>
    </row>
    <row r="9" spans="1:15" ht="53.25" customHeight="1">
      <c r="A9" s="266" t="s">
        <v>201</v>
      </c>
      <c r="B9" s="266"/>
      <c r="C9" s="346" t="s">
        <v>359</v>
      </c>
      <c r="D9" s="346"/>
      <c r="E9" s="264"/>
      <c r="F9" s="263" t="s">
        <v>360</v>
      </c>
      <c r="G9" s="346"/>
      <c r="H9" s="264"/>
      <c r="I9" s="266" t="s">
        <v>361</v>
      </c>
      <c r="J9" s="266"/>
      <c r="K9" s="266"/>
      <c r="L9" s="266" t="s">
        <v>357</v>
      </c>
      <c r="M9" s="266"/>
      <c r="N9" s="263" t="s">
        <v>358</v>
      </c>
      <c r="O9" s="264"/>
    </row>
    <row r="10" spans="1:15" ht="17.25" customHeight="1">
      <c r="A10" s="266">
        <v>1</v>
      </c>
      <c r="B10" s="266"/>
      <c r="C10" s="346">
        <v>2</v>
      </c>
      <c r="D10" s="346"/>
      <c r="E10" s="264"/>
      <c r="F10" s="263">
        <v>3</v>
      </c>
      <c r="G10" s="346"/>
      <c r="H10" s="264"/>
      <c r="I10" s="266">
        <v>4</v>
      </c>
      <c r="J10" s="266"/>
      <c r="K10" s="266"/>
      <c r="L10" s="263">
        <v>5</v>
      </c>
      <c r="M10" s="264"/>
      <c r="N10" s="266">
        <v>6</v>
      </c>
      <c r="O10" s="266"/>
    </row>
    <row r="11" spans="1:15" ht="95.45" customHeight="1">
      <c r="A11" s="267" t="s">
        <v>367</v>
      </c>
      <c r="B11" s="267"/>
      <c r="C11" s="349">
        <f>C12+C13+C14</f>
        <v>66</v>
      </c>
      <c r="D11" s="350"/>
      <c r="E11" s="351"/>
      <c r="F11" s="349">
        <f>F12+F13+F14</f>
        <v>81</v>
      </c>
      <c r="G11" s="350"/>
      <c r="H11" s="351"/>
      <c r="I11" s="349">
        <f>I12+I13+I14</f>
        <v>65</v>
      </c>
      <c r="J11" s="350"/>
      <c r="K11" s="351"/>
      <c r="L11" s="352">
        <f>I11-F11</f>
        <v>-16</v>
      </c>
      <c r="M11" s="352"/>
      <c r="N11" s="344">
        <f>(I11/F11)*100</f>
        <v>80.246913580246911</v>
      </c>
      <c r="O11" s="345"/>
    </row>
    <row r="12" spans="1:15">
      <c r="A12" s="300" t="s">
        <v>205</v>
      </c>
      <c r="B12" s="300"/>
      <c r="C12" s="301">
        <v>1</v>
      </c>
      <c r="D12" s="302"/>
      <c r="E12" s="303"/>
      <c r="F12" s="301">
        <v>1</v>
      </c>
      <c r="G12" s="302"/>
      <c r="H12" s="303"/>
      <c r="I12" s="301">
        <f>SUM(F12)</f>
        <v>1</v>
      </c>
      <c r="J12" s="302"/>
      <c r="K12" s="303"/>
      <c r="L12" s="331">
        <f t="shared" ref="L12:L26" si="0">I12-F12</f>
        <v>0</v>
      </c>
      <c r="M12" s="331"/>
      <c r="N12" s="307">
        <f t="shared" ref="N12:N26" si="1">(I12/F12)*100</f>
        <v>100</v>
      </c>
      <c r="O12" s="308"/>
    </row>
    <row r="13" spans="1:15">
      <c r="A13" s="300" t="s">
        <v>204</v>
      </c>
      <c r="B13" s="300"/>
      <c r="C13" s="301">
        <v>11</v>
      </c>
      <c r="D13" s="302"/>
      <c r="E13" s="303"/>
      <c r="F13" s="301">
        <v>11</v>
      </c>
      <c r="G13" s="302"/>
      <c r="H13" s="303"/>
      <c r="I13" s="301">
        <f>SUM(F13)</f>
        <v>11</v>
      </c>
      <c r="J13" s="302"/>
      <c r="K13" s="303"/>
      <c r="L13" s="331">
        <f t="shared" si="0"/>
        <v>0</v>
      </c>
      <c r="M13" s="331"/>
      <c r="N13" s="307">
        <f t="shared" si="1"/>
        <v>100</v>
      </c>
      <c r="O13" s="308"/>
    </row>
    <row r="14" spans="1:15">
      <c r="A14" s="300" t="s">
        <v>206</v>
      </c>
      <c r="B14" s="300"/>
      <c r="C14" s="301">
        <v>54</v>
      </c>
      <c r="D14" s="302"/>
      <c r="E14" s="303"/>
      <c r="F14" s="301">
        <v>69</v>
      </c>
      <c r="G14" s="302"/>
      <c r="H14" s="303"/>
      <c r="I14" s="301">
        <v>53</v>
      </c>
      <c r="J14" s="302"/>
      <c r="K14" s="303"/>
      <c r="L14" s="331">
        <f t="shared" si="0"/>
        <v>-16</v>
      </c>
      <c r="M14" s="331"/>
      <c r="N14" s="307">
        <f t="shared" si="1"/>
        <v>76.811594202898547</v>
      </c>
      <c r="O14" s="308"/>
    </row>
    <row r="15" spans="1:15" ht="37.700000000000003" customHeight="1">
      <c r="A15" s="267" t="s">
        <v>422</v>
      </c>
      <c r="B15" s="267"/>
      <c r="C15" s="315">
        <f>C16+C17+C18</f>
        <v>5302.7</v>
      </c>
      <c r="D15" s="316"/>
      <c r="E15" s="317"/>
      <c r="F15" s="335">
        <f>F16+F17+F18</f>
        <v>5784.5</v>
      </c>
      <c r="G15" s="336"/>
      <c r="H15" s="337"/>
      <c r="I15" s="335">
        <f>I16+I17+I18</f>
        <v>5705.7999999999993</v>
      </c>
      <c r="J15" s="336"/>
      <c r="K15" s="337"/>
      <c r="L15" s="352">
        <f t="shared" si="0"/>
        <v>-78.700000000000728</v>
      </c>
      <c r="M15" s="352"/>
      <c r="N15" s="344">
        <f t="shared" si="1"/>
        <v>98.639467542570642</v>
      </c>
      <c r="O15" s="345"/>
    </row>
    <row r="16" spans="1:15">
      <c r="A16" s="300" t="s">
        <v>205</v>
      </c>
      <c r="B16" s="300"/>
      <c r="C16" s="309">
        <v>177.2</v>
      </c>
      <c r="D16" s="310"/>
      <c r="E16" s="311"/>
      <c r="F16" s="338">
        <f>88.9+88.7</f>
        <v>177.60000000000002</v>
      </c>
      <c r="G16" s="339"/>
      <c r="H16" s="340"/>
      <c r="I16" s="338">
        <f>SUM(F16)</f>
        <v>177.60000000000002</v>
      </c>
      <c r="J16" s="339"/>
      <c r="K16" s="340"/>
      <c r="L16" s="331">
        <f t="shared" si="0"/>
        <v>0</v>
      </c>
      <c r="M16" s="331"/>
      <c r="N16" s="307">
        <f t="shared" si="1"/>
        <v>100</v>
      </c>
      <c r="O16" s="308"/>
    </row>
    <row r="17" spans="1:15">
      <c r="A17" s="300" t="s">
        <v>204</v>
      </c>
      <c r="B17" s="300"/>
      <c r="C17" s="309">
        <v>1284.4000000000001</v>
      </c>
      <c r="D17" s="310"/>
      <c r="E17" s="311"/>
      <c r="F17" s="338">
        <f>683.4+648.1</f>
        <v>1331.5</v>
      </c>
      <c r="G17" s="339"/>
      <c r="H17" s="340"/>
      <c r="I17" s="338">
        <f>SUM(F17)</f>
        <v>1331.5</v>
      </c>
      <c r="J17" s="339"/>
      <c r="K17" s="340"/>
      <c r="L17" s="331">
        <f t="shared" si="0"/>
        <v>0</v>
      </c>
      <c r="M17" s="331"/>
      <c r="N17" s="307">
        <f t="shared" si="1"/>
        <v>100</v>
      </c>
      <c r="O17" s="308"/>
    </row>
    <row r="18" spans="1:15">
      <c r="A18" s="300" t="s">
        <v>206</v>
      </c>
      <c r="B18" s="300"/>
      <c r="C18" s="309">
        <v>3841.1</v>
      </c>
      <c r="D18" s="310"/>
      <c r="E18" s="311"/>
      <c r="F18" s="376">
        <v>4275.3999999999996</v>
      </c>
      <c r="G18" s="377"/>
      <c r="H18" s="378"/>
      <c r="I18" s="376">
        <v>4196.7</v>
      </c>
      <c r="J18" s="377"/>
      <c r="K18" s="378"/>
      <c r="L18" s="331">
        <f t="shared" si="0"/>
        <v>-78.699999999999818</v>
      </c>
      <c r="M18" s="331"/>
      <c r="N18" s="307">
        <f t="shared" si="1"/>
        <v>98.159236562660809</v>
      </c>
      <c r="O18" s="308"/>
    </row>
    <row r="19" spans="1:15" ht="36" customHeight="1">
      <c r="A19" s="267" t="s">
        <v>423</v>
      </c>
      <c r="B19" s="267"/>
      <c r="C19" s="312">
        <f>C20+C21+C22</f>
        <v>6392.2699999999995</v>
      </c>
      <c r="D19" s="313"/>
      <c r="E19" s="314"/>
      <c r="F19" s="335">
        <f>F20+F21+F22</f>
        <v>7057.0161600000001</v>
      </c>
      <c r="G19" s="336"/>
      <c r="H19" s="337"/>
      <c r="I19" s="379">
        <f>SUM(I20:K22)</f>
        <v>6860.4961599999997</v>
      </c>
      <c r="J19" s="380"/>
      <c r="K19" s="381"/>
      <c r="L19" s="352">
        <f t="shared" si="0"/>
        <v>-196.52000000000044</v>
      </c>
      <c r="M19" s="352"/>
      <c r="N19" s="344">
        <f t="shared" si="1"/>
        <v>97.215253649071983</v>
      </c>
      <c r="O19" s="345"/>
    </row>
    <row r="20" spans="1:15">
      <c r="A20" s="300" t="s">
        <v>205</v>
      </c>
      <c r="B20" s="300"/>
      <c r="C20" s="318">
        <v>192.1</v>
      </c>
      <c r="D20" s="319"/>
      <c r="E20" s="320"/>
      <c r="F20" s="341">
        <f>F16+F16*8.41%</f>
        <v>192.53616000000002</v>
      </c>
      <c r="G20" s="342"/>
      <c r="H20" s="343"/>
      <c r="I20" s="371">
        <f>F20</f>
        <v>192.53616000000002</v>
      </c>
      <c r="J20" s="372"/>
      <c r="K20" s="373"/>
      <c r="L20" s="331">
        <f t="shared" si="0"/>
        <v>0</v>
      </c>
      <c r="M20" s="331"/>
      <c r="N20" s="307">
        <f t="shared" si="1"/>
        <v>100</v>
      </c>
      <c r="O20" s="308"/>
    </row>
    <row r="21" spans="1:15">
      <c r="A21" s="300" t="s">
        <v>204</v>
      </c>
      <c r="B21" s="300"/>
      <c r="C21" s="304">
        <v>1566.97</v>
      </c>
      <c r="D21" s="305"/>
      <c r="E21" s="306"/>
      <c r="F21" s="338">
        <f>F17+F17*22%</f>
        <v>1624.43</v>
      </c>
      <c r="G21" s="339"/>
      <c r="H21" s="340"/>
      <c r="I21" s="371">
        <f>F21</f>
        <v>1624.43</v>
      </c>
      <c r="J21" s="372"/>
      <c r="K21" s="373"/>
      <c r="L21" s="331">
        <f t="shared" si="0"/>
        <v>0</v>
      </c>
      <c r="M21" s="331"/>
      <c r="N21" s="307">
        <f t="shared" si="1"/>
        <v>100</v>
      </c>
      <c r="O21" s="308"/>
    </row>
    <row r="22" spans="1:15">
      <c r="A22" s="300" t="s">
        <v>206</v>
      </c>
      <c r="B22" s="300"/>
      <c r="C22" s="304">
        <v>4633.2</v>
      </c>
      <c r="D22" s="305"/>
      <c r="E22" s="306"/>
      <c r="F22" s="338">
        <v>5240.05</v>
      </c>
      <c r="G22" s="339"/>
      <c r="H22" s="340"/>
      <c r="I22" s="371">
        <v>5043.53</v>
      </c>
      <c r="J22" s="372"/>
      <c r="K22" s="373"/>
      <c r="L22" s="331">
        <f t="shared" si="0"/>
        <v>-196.52000000000044</v>
      </c>
      <c r="M22" s="331"/>
      <c r="N22" s="307">
        <f t="shared" si="1"/>
        <v>96.249654106353944</v>
      </c>
      <c r="O22" s="308"/>
    </row>
    <row r="23" spans="1:15" ht="56.25" customHeight="1">
      <c r="A23" s="267" t="s">
        <v>424</v>
      </c>
      <c r="B23" s="267"/>
      <c r="C23" s="335">
        <v>16142.1</v>
      </c>
      <c r="D23" s="336"/>
      <c r="E23" s="337"/>
      <c r="F23" s="335">
        <f>(F19/F11)/6*1000</f>
        <v>14520.609382716051</v>
      </c>
      <c r="G23" s="336"/>
      <c r="H23" s="337"/>
      <c r="I23" s="335">
        <f>(I19/I11)/6*1000</f>
        <v>17591.015794871793</v>
      </c>
      <c r="J23" s="336"/>
      <c r="K23" s="337"/>
      <c r="L23" s="352">
        <f t="shared" si="0"/>
        <v>3070.4064121557421</v>
      </c>
      <c r="M23" s="352"/>
      <c r="N23" s="344">
        <f t="shared" si="1"/>
        <v>121.14516223961276</v>
      </c>
      <c r="O23" s="345"/>
    </row>
    <row r="24" spans="1:15">
      <c r="A24" s="300" t="s">
        <v>205</v>
      </c>
      <c r="B24" s="300"/>
      <c r="C24" s="328">
        <v>32017.09</v>
      </c>
      <c r="D24" s="329"/>
      <c r="E24" s="330"/>
      <c r="F24" s="332">
        <f>(F20/F12)/6*1000</f>
        <v>32089.360000000008</v>
      </c>
      <c r="G24" s="333"/>
      <c r="H24" s="334"/>
      <c r="I24" s="332">
        <f>F24</f>
        <v>32089.360000000008</v>
      </c>
      <c r="J24" s="333"/>
      <c r="K24" s="334"/>
      <c r="L24" s="331">
        <f t="shared" si="0"/>
        <v>0</v>
      </c>
      <c r="M24" s="331"/>
      <c r="N24" s="307">
        <f t="shared" si="1"/>
        <v>100</v>
      </c>
      <c r="O24" s="308"/>
    </row>
    <row r="25" spans="1:15">
      <c r="A25" s="300" t="s">
        <v>204</v>
      </c>
      <c r="B25" s="300"/>
      <c r="C25" s="328">
        <v>23741.94</v>
      </c>
      <c r="D25" s="329"/>
      <c r="E25" s="330"/>
      <c r="F25" s="332">
        <f>(F21/F13)/6*1000</f>
        <v>24612.57575757576</v>
      </c>
      <c r="G25" s="333"/>
      <c r="H25" s="334"/>
      <c r="I25" s="332">
        <f>F25</f>
        <v>24612.57575757576</v>
      </c>
      <c r="J25" s="333"/>
      <c r="K25" s="334"/>
      <c r="L25" s="331">
        <f t="shared" si="0"/>
        <v>0</v>
      </c>
      <c r="M25" s="331"/>
      <c r="N25" s="307">
        <f t="shared" si="1"/>
        <v>100</v>
      </c>
      <c r="O25" s="308"/>
    </row>
    <row r="26" spans="1:15">
      <c r="A26" s="300" t="s">
        <v>206</v>
      </c>
      <c r="B26" s="300"/>
      <c r="C26" s="328">
        <v>14300</v>
      </c>
      <c r="D26" s="329"/>
      <c r="E26" s="330"/>
      <c r="F26" s="332">
        <f>(F22/F14)/6*1000</f>
        <v>12657.125603864735</v>
      </c>
      <c r="G26" s="333"/>
      <c r="H26" s="334"/>
      <c r="I26" s="332">
        <f>(I22/I14)/6*1000</f>
        <v>15860.157232704403</v>
      </c>
      <c r="J26" s="333"/>
      <c r="K26" s="334"/>
      <c r="L26" s="331">
        <f t="shared" si="0"/>
        <v>3203.031628839668</v>
      </c>
      <c r="M26" s="331"/>
      <c r="N26" s="307">
        <f t="shared" si="1"/>
        <v>125.30615345921552</v>
      </c>
      <c r="O26" s="308"/>
    </row>
    <row r="27" spans="1:15" ht="13.7" customHeight="1">
      <c r="A27" s="25"/>
      <c r="B27" s="25"/>
      <c r="C27" s="2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8"/>
      <c r="O27" s="98"/>
    </row>
    <row r="28" spans="1:15">
      <c r="A28" s="325" t="s">
        <v>425</v>
      </c>
      <c r="B28" s="325"/>
      <c r="C28" s="325"/>
      <c r="D28" s="325"/>
      <c r="E28" s="325"/>
      <c r="F28" s="325"/>
      <c r="G28" s="325"/>
      <c r="H28" s="325"/>
      <c r="I28" s="325"/>
      <c r="J28" s="325"/>
      <c r="K28" s="325"/>
      <c r="L28" s="325"/>
      <c r="M28" s="325"/>
      <c r="N28" s="325"/>
      <c r="O28" s="325"/>
    </row>
    <row r="29" spans="1:15" ht="11.25" customHeight="1">
      <c r="A29" s="22"/>
      <c r="B29" s="22"/>
      <c r="C29" s="22"/>
      <c r="D29" s="22"/>
      <c r="E29" s="22"/>
      <c r="F29" s="22"/>
      <c r="G29" s="22"/>
      <c r="H29" s="22"/>
      <c r="I29" s="22"/>
    </row>
    <row r="30" spans="1:15" ht="30.75" customHeight="1">
      <c r="A30" s="324" t="s">
        <v>207</v>
      </c>
      <c r="B30" s="324"/>
      <c r="C30" s="324"/>
      <c r="D30" s="324"/>
      <c r="E30" s="324"/>
      <c r="F30" s="324"/>
      <c r="G30" s="324"/>
      <c r="H30" s="324"/>
      <c r="I30" s="324"/>
      <c r="J30" s="324"/>
      <c r="K30" s="324"/>
      <c r="L30" s="324"/>
      <c r="M30" s="324"/>
      <c r="N30" s="324"/>
      <c r="O30" s="324"/>
    </row>
    <row r="31" spans="1:15" ht="12.75" customHeight="1"/>
    <row r="32" spans="1:15" ht="24.95" customHeight="1">
      <c r="A32" s="34" t="s">
        <v>119</v>
      </c>
      <c r="B32" s="326" t="s">
        <v>228</v>
      </c>
      <c r="C32" s="327"/>
      <c r="D32" s="327"/>
      <c r="E32" s="327"/>
      <c r="F32" s="265" t="s">
        <v>79</v>
      </c>
      <c r="G32" s="265"/>
      <c r="H32" s="265"/>
      <c r="I32" s="265"/>
      <c r="J32" s="265"/>
      <c r="K32" s="265"/>
      <c r="L32" s="265"/>
      <c r="M32" s="265"/>
      <c r="N32" s="265"/>
      <c r="O32" s="265"/>
    </row>
    <row r="33" spans="1:15" ht="17.25" customHeight="1">
      <c r="A33" s="34">
        <v>1</v>
      </c>
      <c r="B33" s="326">
        <v>2</v>
      </c>
      <c r="C33" s="327"/>
      <c r="D33" s="327"/>
      <c r="E33" s="327"/>
      <c r="F33" s="265">
        <v>3</v>
      </c>
      <c r="G33" s="265"/>
      <c r="H33" s="265"/>
      <c r="I33" s="265"/>
      <c r="J33" s="265"/>
      <c r="K33" s="265"/>
      <c r="L33" s="265"/>
      <c r="M33" s="265"/>
      <c r="N33" s="265"/>
      <c r="O33" s="265"/>
    </row>
    <row r="34" spans="1:15" ht="20.100000000000001" customHeight="1">
      <c r="A34" s="91"/>
      <c r="B34" s="321"/>
      <c r="C34" s="322"/>
      <c r="D34" s="322"/>
      <c r="E34" s="322"/>
      <c r="F34" s="323"/>
      <c r="G34" s="323"/>
      <c r="H34" s="323"/>
      <c r="I34" s="323"/>
      <c r="J34" s="323"/>
      <c r="K34" s="323"/>
      <c r="L34" s="323"/>
      <c r="M34" s="323"/>
      <c r="N34" s="323"/>
      <c r="O34" s="323"/>
    </row>
    <row r="35" spans="1:15" ht="20.100000000000001" customHeight="1">
      <c r="A35" s="91"/>
      <c r="B35" s="321"/>
      <c r="C35" s="322"/>
      <c r="D35" s="322"/>
      <c r="E35" s="322"/>
      <c r="F35" s="323"/>
      <c r="G35" s="323"/>
      <c r="H35" s="323"/>
      <c r="I35" s="323"/>
      <c r="J35" s="323"/>
      <c r="K35" s="323"/>
      <c r="L35" s="323"/>
      <c r="M35" s="323"/>
      <c r="N35" s="323"/>
      <c r="O35" s="323"/>
    </row>
    <row r="36" spans="1:15" ht="20.100000000000001" customHeight="1">
      <c r="A36" s="91"/>
      <c r="B36" s="321"/>
      <c r="C36" s="322"/>
      <c r="D36" s="322"/>
      <c r="E36" s="322"/>
      <c r="F36" s="323"/>
      <c r="G36" s="323"/>
      <c r="H36" s="323"/>
      <c r="I36" s="323"/>
      <c r="J36" s="323"/>
      <c r="K36" s="323"/>
      <c r="L36" s="323"/>
      <c r="M36" s="323"/>
      <c r="N36" s="323"/>
      <c r="O36" s="323"/>
    </row>
    <row r="37" spans="1:15" ht="20.100000000000001" customHeight="1">
      <c r="A37" s="91"/>
      <c r="B37" s="321"/>
      <c r="C37" s="322"/>
      <c r="D37" s="322"/>
      <c r="E37" s="322"/>
      <c r="F37" s="323"/>
      <c r="G37" s="323"/>
      <c r="H37" s="323"/>
      <c r="I37" s="323"/>
      <c r="J37" s="323"/>
      <c r="K37" s="323"/>
      <c r="L37" s="323"/>
      <c r="M37" s="323"/>
      <c r="N37" s="323"/>
      <c r="O37" s="323"/>
    </row>
    <row r="38" spans="1:15" ht="20.100000000000001" customHeight="1">
      <c r="A38" s="91"/>
      <c r="B38" s="321"/>
      <c r="C38" s="322"/>
      <c r="D38" s="322"/>
      <c r="E38" s="322"/>
      <c r="F38" s="323"/>
      <c r="G38" s="323"/>
      <c r="H38" s="323"/>
      <c r="I38" s="323"/>
      <c r="J38" s="323"/>
      <c r="K38" s="323"/>
      <c r="L38" s="323"/>
      <c r="M38" s="323"/>
      <c r="N38" s="323"/>
      <c r="O38" s="323"/>
    </row>
    <row r="39" spans="1:15" ht="20.100000000000001" customHeight="1">
      <c r="A39" s="91"/>
      <c r="B39" s="321"/>
      <c r="C39" s="322"/>
      <c r="D39" s="322"/>
      <c r="E39" s="322"/>
      <c r="F39" s="323"/>
      <c r="G39" s="323"/>
      <c r="H39" s="323"/>
      <c r="I39" s="323"/>
      <c r="J39" s="323"/>
      <c r="K39" s="323"/>
      <c r="L39" s="323"/>
      <c r="M39" s="323"/>
      <c r="N39" s="323"/>
      <c r="O39" s="323"/>
    </row>
    <row r="40" spans="1:15">
      <c r="A40" s="324" t="s">
        <v>178</v>
      </c>
      <c r="B40" s="324"/>
      <c r="C40" s="324"/>
      <c r="D40" s="324"/>
      <c r="E40" s="324"/>
      <c r="F40" s="324"/>
      <c r="G40" s="324"/>
      <c r="H40" s="324"/>
      <c r="I40" s="324"/>
      <c r="J40" s="324"/>
    </row>
    <row r="41" spans="1:15">
      <c r="A41" s="18"/>
    </row>
    <row r="42" spans="1:15" ht="52.5" customHeight="1">
      <c r="A42" s="382" t="s">
        <v>288</v>
      </c>
      <c r="B42" s="383"/>
      <c r="C42" s="384"/>
      <c r="D42" s="266" t="s">
        <v>170</v>
      </c>
      <c r="E42" s="266"/>
      <c r="F42" s="266"/>
      <c r="G42" s="266" t="s">
        <v>164</v>
      </c>
      <c r="H42" s="266"/>
      <c r="I42" s="266"/>
      <c r="J42" s="266" t="s">
        <v>202</v>
      </c>
      <c r="K42" s="266"/>
      <c r="L42" s="266"/>
      <c r="M42" s="263" t="s">
        <v>203</v>
      </c>
      <c r="N42" s="346"/>
      <c r="O42" s="264"/>
    </row>
    <row r="43" spans="1:15" ht="155.25" customHeight="1">
      <c r="A43" s="385"/>
      <c r="B43" s="386"/>
      <c r="C43" s="387"/>
      <c r="D43" s="6" t="s">
        <v>426</v>
      </c>
      <c r="E43" s="6" t="s">
        <v>219</v>
      </c>
      <c r="F43" s="6" t="s">
        <v>427</v>
      </c>
      <c r="G43" s="6" t="s">
        <v>426</v>
      </c>
      <c r="H43" s="6" t="s">
        <v>219</v>
      </c>
      <c r="I43" s="6" t="s">
        <v>427</v>
      </c>
      <c r="J43" s="6" t="s">
        <v>426</v>
      </c>
      <c r="K43" s="6" t="s">
        <v>219</v>
      </c>
      <c r="L43" s="6" t="s">
        <v>427</v>
      </c>
      <c r="M43" s="104" t="s">
        <v>171</v>
      </c>
      <c r="N43" s="104" t="s">
        <v>172</v>
      </c>
      <c r="O43" s="104" t="s">
        <v>242</v>
      </c>
    </row>
    <row r="44" spans="1:15">
      <c r="A44" s="263">
        <v>1</v>
      </c>
      <c r="B44" s="346"/>
      <c r="C44" s="264"/>
      <c r="D44" s="6">
        <v>2</v>
      </c>
      <c r="E44" s="6">
        <v>3</v>
      </c>
      <c r="F44" s="6">
        <v>4</v>
      </c>
      <c r="G44" s="6">
        <v>5</v>
      </c>
      <c r="H44" s="5">
        <v>6</v>
      </c>
      <c r="I44" s="5">
        <v>7</v>
      </c>
      <c r="J44" s="5">
        <v>8</v>
      </c>
      <c r="K44" s="5">
        <v>9</v>
      </c>
      <c r="L44" s="5">
        <v>10</v>
      </c>
      <c r="M44" s="5">
        <v>11</v>
      </c>
      <c r="N44" s="5">
        <v>12</v>
      </c>
      <c r="O44" s="5">
        <v>13</v>
      </c>
    </row>
    <row r="45" spans="1:15">
      <c r="A45" s="263"/>
      <c r="B45" s="346"/>
      <c r="C45" s="264"/>
      <c r="D45" s="102"/>
      <c r="E45" s="102"/>
      <c r="F45" s="103"/>
      <c r="G45" s="102"/>
      <c r="H45" s="102"/>
      <c r="I45" s="103"/>
      <c r="J45" s="167">
        <f t="shared" ref="J45:L48" si="2">G45-D45</f>
        <v>0</v>
      </c>
      <c r="K45" s="167">
        <f t="shared" si="2"/>
        <v>0</v>
      </c>
      <c r="L45" s="168">
        <f t="shared" si="2"/>
        <v>0</v>
      </c>
      <c r="M45" s="142" t="e">
        <f t="shared" ref="M45:O48" si="3">(G45/D45)*100</f>
        <v>#DIV/0!</v>
      </c>
      <c r="N45" s="102" t="e">
        <f t="shared" si="3"/>
        <v>#DIV/0!</v>
      </c>
      <c r="O45" s="103" t="e">
        <f t="shared" si="3"/>
        <v>#DIV/0!</v>
      </c>
    </row>
    <row r="46" spans="1:15">
      <c r="A46" s="263"/>
      <c r="B46" s="346"/>
      <c r="C46" s="264"/>
      <c r="D46" s="102"/>
      <c r="E46" s="102"/>
      <c r="F46" s="103"/>
      <c r="G46" s="102"/>
      <c r="H46" s="102"/>
      <c r="I46" s="103"/>
      <c r="J46" s="167">
        <f t="shared" si="2"/>
        <v>0</v>
      </c>
      <c r="K46" s="167">
        <f t="shared" si="2"/>
        <v>0</v>
      </c>
      <c r="L46" s="168">
        <f t="shared" si="2"/>
        <v>0</v>
      </c>
      <c r="M46" s="142" t="e">
        <f t="shared" si="3"/>
        <v>#DIV/0!</v>
      </c>
      <c r="N46" s="102" t="e">
        <f t="shared" si="3"/>
        <v>#DIV/0!</v>
      </c>
      <c r="O46" s="103" t="e">
        <f t="shared" si="3"/>
        <v>#DIV/0!</v>
      </c>
    </row>
    <row r="47" spans="1:15" ht="20.100000000000001" customHeight="1">
      <c r="A47" s="353"/>
      <c r="B47" s="286"/>
      <c r="C47" s="287"/>
      <c r="D47" s="102"/>
      <c r="E47" s="102"/>
      <c r="F47" s="103"/>
      <c r="G47" s="102"/>
      <c r="H47" s="102"/>
      <c r="I47" s="103"/>
      <c r="J47" s="167">
        <f t="shared" si="2"/>
        <v>0</v>
      </c>
      <c r="K47" s="167">
        <f t="shared" si="2"/>
        <v>0</v>
      </c>
      <c r="L47" s="168">
        <f t="shared" si="2"/>
        <v>0</v>
      </c>
      <c r="M47" s="142" t="e">
        <f t="shared" si="3"/>
        <v>#DIV/0!</v>
      </c>
      <c r="N47" s="102" t="e">
        <f t="shared" si="3"/>
        <v>#DIV/0!</v>
      </c>
      <c r="O47" s="103" t="e">
        <f t="shared" si="3"/>
        <v>#DIV/0!</v>
      </c>
    </row>
    <row r="48" spans="1:15" ht="20.100000000000001" customHeight="1">
      <c r="A48" s="353"/>
      <c r="B48" s="286"/>
      <c r="C48" s="287"/>
      <c r="D48" s="102"/>
      <c r="E48" s="102"/>
      <c r="F48" s="103"/>
      <c r="G48" s="102"/>
      <c r="H48" s="102"/>
      <c r="I48" s="103"/>
      <c r="J48" s="167">
        <f t="shared" si="2"/>
        <v>0</v>
      </c>
      <c r="K48" s="167">
        <f t="shared" si="2"/>
        <v>0</v>
      </c>
      <c r="L48" s="168">
        <f t="shared" si="2"/>
        <v>0</v>
      </c>
      <c r="M48" s="142" t="e">
        <f t="shared" si="3"/>
        <v>#DIV/0!</v>
      </c>
      <c r="N48" s="102" t="e">
        <f t="shared" si="3"/>
        <v>#DIV/0!</v>
      </c>
      <c r="O48" s="103" t="e">
        <f t="shared" si="3"/>
        <v>#DIV/0!</v>
      </c>
    </row>
    <row r="49" spans="1:15" ht="24.95" customHeight="1">
      <c r="A49" s="354" t="s">
        <v>53</v>
      </c>
      <c r="B49" s="355"/>
      <c r="C49" s="356"/>
      <c r="D49" s="169">
        <f>SUM(D45:D48)</f>
        <v>0</v>
      </c>
      <c r="E49" s="137"/>
      <c r="F49" s="138"/>
      <c r="G49" s="169">
        <f>SUM(G45:G48)</f>
        <v>0</v>
      </c>
      <c r="H49" s="137"/>
      <c r="I49" s="138"/>
      <c r="J49" s="137"/>
      <c r="K49" s="137"/>
      <c r="L49" s="138"/>
      <c r="M49" s="143"/>
      <c r="N49" s="137"/>
      <c r="O49" s="138"/>
    </row>
    <row r="50" spans="1:15">
      <c r="A50" s="20"/>
      <c r="B50" s="21"/>
      <c r="C50" s="21"/>
      <c r="D50" s="21"/>
      <c r="E50" s="21"/>
      <c r="F50" s="12"/>
      <c r="G50" s="12"/>
      <c r="H50" s="12"/>
      <c r="I50" s="4"/>
      <c r="J50" s="4"/>
      <c r="K50" s="4"/>
      <c r="L50" s="4"/>
      <c r="M50" s="4"/>
      <c r="N50" s="4"/>
      <c r="O50" s="4"/>
    </row>
    <row r="51" spans="1:15">
      <c r="A51" s="324" t="s">
        <v>69</v>
      </c>
      <c r="B51" s="324"/>
      <c r="C51" s="324"/>
      <c r="D51" s="324"/>
      <c r="E51" s="324"/>
      <c r="F51" s="324"/>
      <c r="G51" s="324"/>
      <c r="H51" s="324"/>
      <c r="I51" s="324"/>
      <c r="J51" s="324"/>
      <c r="K51" s="324"/>
      <c r="L51" s="324"/>
      <c r="M51" s="324"/>
      <c r="N51" s="324"/>
      <c r="O51" s="324"/>
    </row>
    <row r="52" spans="1:15">
      <c r="A52" s="18"/>
    </row>
    <row r="53" spans="1:15" ht="56.25" customHeight="1">
      <c r="A53" s="6" t="s">
        <v>110</v>
      </c>
      <c r="B53" s="266" t="s">
        <v>68</v>
      </c>
      <c r="C53" s="266"/>
      <c r="D53" s="266" t="s">
        <v>62</v>
      </c>
      <c r="E53" s="266"/>
      <c r="F53" s="266" t="s">
        <v>63</v>
      </c>
      <c r="G53" s="266"/>
      <c r="H53" s="266" t="s">
        <v>82</v>
      </c>
      <c r="I53" s="266"/>
      <c r="J53" s="266"/>
      <c r="K53" s="263" t="s">
        <v>80</v>
      </c>
      <c r="L53" s="264"/>
      <c r="M53" s="263" t="s">
        <v>32</v>
      </c>
      <c r="N53" s="346"/>
      <c r="O53" s="264"/>
    </row>
    <row r="54" spans="1:15">
      <c r="A54" s="5">
        <v>1</v>
      </c>
      <c r="B54" s="265">
        <v>2</v>
      </c>
      <c r="C54" s="265"/>
      <c r="D54" s="265">
        <v>3</v>
      </c>
      <c r="E54" s="265"/>
      <c r="F54" s="265">
        <v>4</v>
      </c>
      <c r="G54" s="265"/>
      <c r="H54" s="265">
        <v>5</v>
      </c>
      <c r="I54" s="265"/>
      <c r="J54" s="265"/>
      <c r="K54" s="265">
        <v>6</v>
      </c>
      <c r="L54" s="265"/>
      <c r="M54" s="326">
        <v>7</v>
      </c>
      <c r="N54" s="327"/>
      <c r="O54" s="358"/>
    </row>
    <row r="55" spans="1:15">
      <c r="A55" s="84"/>
      <c r="B55" s="323"/>
      <c r="C55" s="323"/>
      <c r="D55" s="359"/>
      <c r="E55" s="359"/>
      <c r="F55" s="370" t="s">
        <v>183</v>
      </c>
      <c r="G55" s="370"/>
      <c r="H55" s="266"/>
      <c r="I55" s="266"/>
      <c r="J55" s="266"/>
      <c r="K55" s="301"/>
      <c r="L55" s="303"/>
      <c r="M55" s="359"/>
      <c r="N55" s="359"/>
      <c r="O55" s="359"/>
    </row>
    <row r="56" spans="1:15">
      <c r="A56" s="84"/>
      <c r="B56" s="374"/>
      <c r="C56" s="375"/>
      <c r="D56" s="362"/>
      <c r="E56" s="364"/>
      <c r="F56" s="367"/>
      <c r="G56" s="368"/>
      <c r="H56" s="263"/>
      <c r="I56" s="346"/>
      <c r="J56" s="264"/>
      <c r="K56" s="301"/>
      <c r="L56" s="303"/>
      <c r="M56" s="362"/>
      <c r="N56" s="363"/>
      <c r="O56" s="364"/>
    </row>
    <row r="57" spans="1:15">
      <c r="A57" s="84"/>
      <c r="B57" s="321"/>
      <c r="C57" s="369"/>
      <c r="D57" s="362"/>
      <c r="E57" s="364"/>
      <c r="F57" s="367"/>
      <c r="G57" s="368"/>
      <c r="H57" s="263"/>
      <c r="I57" s="346"/>
      <c r="J57" s="264"/>
      <c r="K57" s="301"/>
      <c r="L57" s="303"/>
      <c r="M57" s="362"/>
      <c r="N57" s="363"/>
      <c r="O57" s="364"/>
    </row>
    <row r="58" spans="1:15">
      <c r="A58" s="84"/>
      <c r="B58" s="323"/>
      <c r="C58" s="323"/>
      <c r="D58" s="359"/>
      <c r="E58" s="359"/>
      <c r="F58" s="370"/>
      <c r="G58" s="370"/>
      <c r="H58" s="266"/>
      <c r="I58" s="266"/>
      <c r="J58" s="266"/>
      <c r="K58" s="301"/>
      <c r="L58" s="303"/>
      <c r="M58" s="359"/>
      <c r="N58" s="359"/>
      <c r="O58" s="359"/>
    </row>
    <row r="59" spans="1:15">
      <c r="A59" s="106" t="s">
        <v>53</v>
      </c>
      <c r="B59" s="366" t="s">
        <v>33</v>
      </c>
      <c r="C59" s="366"/>
      <c r="D59" s="366" t="s">
        <v>33</v>
      </c>
      <c r="E59" s="366"/>
      <c r="F59" s="366" t="s">
        <v>33</v>
      </c>
      <c r="G59" s="366"/>
      <c r="H59" s="357"/>
      <c r="I59" s="357"/>
      <c r="J59" s="357"/>
      <c r="K59" s="349">
        <f>SUM(K55:L58)</f>
        <v>0</v>
      </c>
      <c r="L59" s="351"/>
      <c r="M59" s="365"/>
      <c r="N59" s="365"/>
      <c r="O59" s="365"/>
    </row>
    <row r="60" spans="1:15">
      <c r="A60" s="12"/>
      <c r="B60" s="3"/>
      <c r="C60" s="3"/>
      <c r="D60" s="3"/>
      <c r="E60" s="3"/>
      <c r="F60" s="3"/>
      <c r="G60" s="3"/>
      <c r="H60" s="3"/>
      <c r="I60" s="3"/>
      <c r="J60" s="3"/>
    </row>
    <row r="61" spans="1:15">
      <c r="A61" s="324" t="s">
        <v>70</v>
      </c>
      <c r="B61" s="324"/>
      <c r="C61" s="324"/>
      <c r="D61" s="324"/>
      <c r="E61" s="324"/>
      <c r="F61" s="324"/>
      <c r="G61" s="324"/>
      <c r="H61" s="324"/>
      <c r="I61" s="324"/>
      <c r="J61" s="324"/>
      <c r="K61" s="324"/>
      <c r="L61" s="324"/>
      <c r="M61" s="324"/>
      <c r="N61" s="324"/>
      <c r="O61" s="324"/>
    </row>
    <row r="62" spans="1:15" ht="15" customHeight="1">
      <c r="A62" s="4"/>
      <c r="B62" s="16"/>
      <c r="C62" s="4"/>
      <c r="D62" s="4"/>
      <c r="E62" s="4"/>
      <c r="F62" s="4"/>
      <c r="G62" s="4"/>
      <c r="H62" s="4"/>
      <c r="I62" s="15"/>
    </row>
    <row r="63" spans="1:15" ht="42.75" customHeight="1">
      <c r="A63" s="266" t="s">
        <v>61</v>
      </c>
      <c r="B63" s="266"/>
      <c r="C63" s="266"/>
      <c r="D63" s="266" t="s">
        <v>173</v>
      </c>
      <c r="E63" s="266"/>
      <c r="F63" s="266" t="s">
        <v>174</v>
      </c>
      <c r="G63" s="266"/>
      <c r="H63" s="266"/>
      <c r="I63" s="266"/>
      <c r="J63" s="266" t="s">
        <v>345</v>
      </c>
      <c r="K63" s="266"/>
      <c r="L63" s="266"/>
      <c r="M63" s="266"/>
      <c r="N63" s="266" t="s">
        <v>177</v>
      </c>
      <c r="O63" s="266"/>
    </row>
    <row r="64" spans="1:15" ht="42.75" customHeight="1">
      <c r="A64" s="266"/>
      <c r="B64" s="266"/>
      <c r="C64" s="266"/>
      <c r="D64" s="266"/>
      <c r="E64" s="266"/>
      <c r="F64" s="265" t="s">
        <v>175</v>
      </c>
      <c r="G64" s="265"/>
      <c r="H64" s="266" t="s">
        <v>176</v>
      </c>
      <c r="I64" s="266"/>
      <c r="J64" s="265" t="s">
        <v>175</v>
      </c>
      <c r="K64" s="265"/>
      <c r="L64" s="266" t="s">
        <v>176</v>
      </c>
      <c r="M64" s="266"/>
      <c r="N64" s="266"/>
      <c r="O64" s="266"/>
    </row>
    <row r="65" spans="1:15">
      <c r="A65" s="266">
        <v>1</v>
      </c>
      <c r="B65" s="266"/>
      <c r="C65" s="266"/>
      <c r="D65" s="263">
        <v>2</v>
      </c>
      <c r="E65" s="264"/>
      <c r="F65" s="263">
        <v>3</v>
      </c>
      <c r="G65" s="264"/>
      <c r="H65" s="326">
        <v>4</v>
      </c>
      <c r="I65" s="358"/>
      <c r="J65" s="326">
        <v>5</v>
      </c>
      <c r="K65" s="358"/>
      <c r="L65" s="326">
        <v>6</v>
      </c>
      <c r="M65" s="358"/>
      <c r="N65" s="326">
        <v>7</v>
      </c>
      <c r="O65" s="358"/>
    </row>
    <row r="66" spans="1:15" ht="20.100000000000001" customHeight="1">
      <c r="A66" s="300" t="s">
        <v>216</v>
      </c>
      <c r="B66" s="300"/>
      <c r="C66" s="300"/>
      <c r="D66" s="301"/>
      <c r="E66" s="303"/>
      <c r="F66" s="301"/>
      <c r="G66" s="303"/>
      <c r="H66" s="301"/>
      <c r="I66" s="303"/>
      <c r="J66" s="301"/>
      <c r="K66" s="303"/>
      <c r="L66" s="301"/>
      <c r="M66" s="303"/>
      <c r="N66" s="360">
        <f>D66+H66-L66</f>
        <v>0</v>
      </c>
      <c r="O66" s="361"/>
    </row>
    <row r="67" spans="1:15" ht="20.100000000000001" customHeight="1">
      <c r="A67" s="300" t="s">
        <v>91</v>
      </c>
      <c r="B67" s="300"/>
      <c r="C67" s="300"/>
      <c r="D67" s="301"/>
      <c r="E67" s="303"/>
      <c r="F67" s="301"/>
      <c r="G67" s="303"/>
      <c r="H67" s="301"/>
      <c r="I67" s="303"/>
      <c r="J67" s="301"/>
      <c r="K67" s="303"/>
      <c r="L67" s="301"/>
      <c r="M67" s="303"/>
      <c r="N67" s="301"/>
      <c r="O67" s="303"/>
    </row>
    <row r="68" spans="1:15" ht="20.100000000000001" customHeight="1">
      <c r="A68" s="300"/>
      <c r="B68" s="300"/>
      <c r="C68" s="300"/>
      <c r="D68" s="301"/>
      <c r="E68" s="303"/>
      <c r="F68" s="301"/>
      <c r="G68" s="303"/>
      <c r="H68" s="301"/>
      <c r="I68" s="303"/>
      <c r="J68" s="301"/>
      <c r="K68" s="303"/>
      <c r="L68" s="301"/>
      <c r="M68" s="303"/>
      <c r="N68" s="301"/>
      <c r="O68" s="303"/>
    </row>
    <row r="69" spans="1:15" ht="20.100000000000001" customHeight="1">
      <c r="A69" s="300" t="s">
        <v>217</v>
      </c>
      <c r="B69" s="300"/>
      <c r="C69" s="300"/>
      <c r="D69" s="301"/>
      <c r="E69" s="303"/>
      <c r="F69" s="301"/>
      <c r="G69" s="303"/>
      <c r="H69" s="301"/>
      <c r="I69" s="303"/>
      <c r="J69" s="301"/>
      <c r="K69" s="303"/>
      <c r="L69" s="301"/>
      <c r="M69" s="303"/>
      <c r="N69" s="360">
        <f>D69+H69-L69</f>
        <v>0</v>
      </c>
      <c r="O69" s="361"/>
    </row>
    <row r="70" spans="1:15" ht="20.100000000000001" customHeight="1">
      <c r="A70" s="300" t="s">
        <v>92</v>
      </c>
      <c r="B70" s="300"/>
      <c r="C70" s="300"/>
      <c r="D70" s="301"/>
      <c r="E70" s="303"/>
      <c r="F70" s="301"/>
      <c r="G70" s="303"/>
      <c r="H70" s="301"/>
      <c r="I70" s="303"/>
      <c r="J70" s="301"/>
      <c r="K70" s="303"/>
      <c r="L70" s="301"/>
      <c r="M70" s="303"/>
      <c r="N70" s="301"/>
      <c r="O70" s="303"/>
    </row>
    <row r="71" spans="1:15" ht="20.100000000000001" customHeight="1">
      <c r="A71" s="300"/>
      <c r="B71" s="300"/>
      <c r="C71" s="300"/>
      <c r="D71" s="301"/>
      <c r="E71" s="303"/>
      <c r="F71" s="301"/>
      <c r="G71" s="303"/>
      <c r="H71" s="301"/>
      <c r="I71" s="303"/>
      <c r="J71" s="301"/>
      <c r="K71" s="303"/>
      <c r="L71" s="301"/>
      <c r="M71" s="303"/>
      <c r="N71" s="301"/>
      <c r="O71" s="303"/>
    </row>
    <row r="72" spans="1:15" ht="20.100000000000001" customHeight="1">
      <c r="A72" s="300" t="s">
        <v>218</v>
      </c>
      <c r="B72" s="300"/>
      <c r="C72" s="300"/>
      <c r="D72" s="301"/>
      <c r="E72" s="303"/>
      <c r="F72" s="301"/>
      <c r="G72" s="303"/>
      <c r="H72" s="301"/>
      <c r="I72" s="303"/>
      <c r="J72" s="301"/>
      <c r="K72" s="303"/>
      <c r="L72" s="301"/>
      <c r="M72" s="303"/>
      <c r="N72" s="360">
        <f>D72+H72-L72</f>
        <v>0</v>
      </c>
      <c r="O72" s="361"/>
    </row>
    <row r="73" spans="1:15" ht="20.100000000000001" customHeight="1">
      <c r="A73" s="300" t="s">
        <v>91</v>
      </c>
      <c r="B73" s="300"/>
      <c r="C73" s="300"/>
      <c r="D73" s="301"/>
      <c r="E73" s="303"/>
      <c r="F73" s="301"/>
      <c r="G73" s="303"/>
      <c r="H73" s="301"/>
      <c r="I73" s="303"/>
      <c r="J73" s="301"/>
      <c r="K73" s="303"/>
      <c r="L73" s="301"/>
      <c r="M73" s="303"/>
      <c r="N73" s="301"/>
      <c r="O73" s="303"/>
    </row>
    <row r="74" spans="1:15" ht="20.100000000000001" customHeight="1">
      <c r="A74" s="300"/>
      <c r="B74" s="300"/>
      <c r="C74" s="300"/>
      <c r="D74" s="301"/>
      <c r="E74" s="303"/>
      <c r="F74" s="301"/>
      <c r="G74" s="303"/>
      <c r="H74" s="301"/>
      <c r="I74" s="303"/>
      <c r="J74" s="301"/>
      <c r="K74" s="303"/>
      <c r="L74" s="301"/>
      <c r="M74" s="303"/>
      <c r="N74" s="301"/>
      <c r="O74" s="303"/>
    </row>
    <row r="75" spans="1:15" ht="24.95" customHeight="1">
      <c r="A75" s="267" t="s">
        <v>53</v>
      </c>
      <c r="B75" s="267"/>
      <c r="C75" s="267"/>
      <c r="D75" s="349">
        <f>SUM(D66,D69,D72)</f>
        <v>0</v>
      </c>
      <c r="E75" s="351"/>
      <c r="F75" s="349">
        <f>SUM(F66,F69,F72)</f>
        <v>0</v>
      </c>
      <c r="G75" s="351"/>
      <c r="H75" s="349">
        <f>SUM(H66,H69,H72)</f>
        <v>0</v>
      </c>
      <c r="I75" s="351"/>
      <c r="J75" s="349">
        <f>SUM(J66,J69,J72)</f>
        <v>0</v>
      </c>
      <c r="K75" s="351"/>
      <c r="L75" s="349">
        <f>SUM(L66,L69,L72)</f>
        <v>0</v>
      </c>
      <c r="M75" s="351"/>
      <c r="N75" s="349">
        <f>D75+H75-L75</f>
        <v>0</v>
      </c>
      <c r="O75" s="351"/>
    </row>
    <row r="76" spans="1:15">
      <c r="C76" s="26"/>
      <c r="D76" s="26"/>
      <c r="E76" s="26"/>
    </row>
    <row r="77" spans="1:15">
      <c r="C77" s="26"/>
      <c r="D77" s="26"/>
      <c r="E77" s="26"/>
    </row>
    <row r="78" spans="1:15">
      <c r="C78" s="26"/>
      <c r="D78" s="26"/>
      <c r="E78" s="26"/>
    </row>
    <row r="79" spans="1:15">
      <c r="C79" s="26"/>
      <c r="D79" s="26"/>
      <c r="E79" s="26"/>
    </row>
    <row r="80" spans="1:15">
      <c r="C80" s="26"/>
      <c r="D80" s="26"/>
      <c r="E80" s="26"/>
    </row>
    <row r="81" spans="3:5">
      <c r="C81" s="26"/>
      <c r="D81" s="26"/>
      <c r="E81" s="26"/>
    </row>
    <row r="82" spans="3:5">
      <c r="C82" s="26"/>
      <c r="D82" s="26"/>
      <c r="E82" s="26"/>
    </row>
    <row r="83" spans="3:5">
      <c r="C83" s="26"/>
      <c r="D83" s="26"/>
      <c r="E83" s="26"/>
    </row>
    <row r="84" spans="3:5">
      <c r="C84" s="26"/>
      <c r="D84" s="26"/>
      <c r="E84" s="26"/>
    </row>
    <row r="85" spans="3:5">
      <c r="C85" s="26"/>
      <c r="D85" s="26"/>
      <c r="E85" s="26"/>
    </row>
    <row r="86" spans="3:5">
      <c r="C86" s="26"/>
      <c r="D86" s="26"/>
      <c r="E86" s="26"/>
    </row>
    <row r="87" spans="3:5">
      <c r="C87" s="26"/>
      <c r="D87" s="26"/>
      <c r="E87" s="26"/>
    </row>
    <row r="88" spans="3:5">
      <c r="C88" s="26"/>
      <c r="D88" s="26"/>
      <c r="E88" s="26"/>
    </row>
    <row r="89" spans="3:5">
      <c r="C89" s="26"/>
      <c r="D89" s="26"/>
      <c r="E89" s="26"/>
    </row>
  </sheetData>
  <mergeCells count="274">
    <mergeCell ref="F56:G56"/>
    <mergeCell ref="B55:C55"/>
    <mergeCell ref="B37:E37"/>
    <mergeCell ref="B34:E34"/>
    <mergeCell ref="I23:K23"/>
    <mergeCell ref="N23:O23"/>
    <mergeCell ref="F23:H23"/>
    <mergeCell ref="C26:E26"/>
    <mergeCell ref="F36:O36"/>
    <mergeCell ref="A42:C43"/>
    <mergeCell ref="D42:F42"/>
    <mergeCell ref="A40:J40"/>
    <mergeCell ref="L25:M25"/>
    <mergeCell ref="I26:K26"/>
    <mergeCell ref="N24:O24"/>
    <mergeCell ref="B54:C54"/>
    <mergeCell ref="F54:G54"/>
    <mergeCell ref="D55:E55"/>
    <mergeCell ref="J42:L42"/>
    <mergeCell ref="M42:O42"/>
    <mergeCell ref="A51:O51"/>
    <mergeCell ref="F53:G53"/>
    <mergeCell ref="H53:J53"/>
    <mergeCell ref="D54:E54"/>
    <mergeCell ref="H73:I73"/>
    <mergeCell ref="F66:G66"/>
    <mergeCell ref="H66:I66"/>
    <mergeCell ref="I18:K18"/>
    <mergeCell ref="I19:K19"/>
    <mergeCell ref="I20:K20"/>
    <mergeCell ref="I21:K21"/>
    <mergeCell ref="F18:H18"/>
    <mergeCell ref="K56:L56"/>
    <mergeCell ref="K54:L54"/>
    <mergeCell ref="L19:M19"/>
    <mergeCell ref="L20:M20"/>
    <mergeCell ref="K53:L53"/>
    <mergeCell ref="M53:O53"/>
    <mergeCell ref="F39:O39"/>
    <mergeCell ref="F33:O33"/>
    <mergeCell ref="F26:H26"/>
    <mergeCell ref="F34:O34"/>
    <mergeCell ref="H56:J56"/>
    <mergeCell ref="M55:O55"/>
    <mergeCell ref="K55:L55"/>
    <mergeCell ref="F55:G55"/>
    <mergeCell ref="M54:O54"/>
    <mergeCell ref="I24:K24"/>
    <mergeCell ref="H65:I65"/>
    <mergeCell ref="H68:I68"/>
    <mergeCell ref="H67:I67"/>
    <mergeCell ref="A21:B21"/>
    <mergeCell ref="N26:O26"/>
    <mergeCell ref="I22:K22"/>
    <mergeCell ref="L22:M22"/>
    <mergeCell ref="L23:M23"/>
    <mergeCell ref="J75:K75"/>
    <mergeCell ref="L75:M75"/>
    <mergeCell ref="L66:M66"/>
    <mergeCell ref="J73:K73"/>
    <mergeCell ref="J67:K67"/>
    <mergeCell ref="L68:M68"/>
    <mergeCell ref="J68:K68"/>
    <mergeCell ref="J66:K66"/>
    <mergeCell ref="N75:O75"/>
    <mergeCell ref="J74:K74"/>
    <mergeCell ref="L74:M74"/>
    <mergeCell ref="N74:O74"/>
    <mergeCell ref="B56:C56"/>
    <mergeCell ref="D56:E56"/>
    <mergeCell ref="B58:C58"/>
    <mergeCell ref="D58:E58"/>
    <mergeCell ref="F63:I63"/>
    <mergeCell ref="B59:C59"/>
    <mergeCell ref="D59:E59"/>
    <mergeCell ref="F57:G57"/>
    <mergeCell ref="H57:J57"/>
    <mergeCell ref="B57:C57"/>
    <mergeCell ref="F58:G58"/>
    <mergeCell ref="H64:I64"/>
    <mergeCell ref="F59:G59"/>
    <mergeCell ref="D63:E64"/>
    <mergeCell ref="F64:G64"/>
    <mergeCell ref="D57:E57"/>
    <mergeCell ref="F65:G65"/>
    <mergeCell ref="D74:E74"/>
    <mergeCell ref="F74:G74"/>
    <mergeCell ref="A67:C67"/>
    <mergeCell ref="A66:C66"/>
    <mergeCell ref="A68:C68"/>
    <mergeCell ref="D66:E66"/>
    <mergeCell ref="D67:E67"/>
    <mergeCell ref="F67:G67"/>
    <mergeCell ref="D68:E68"/>
    <mergeCell ref="A65:C65"/>
    <mergeCell ref="D65:E65"/>
    <mergeCell ref="F72:G72"/>
    <mergeCell ref="F68:G68"/>
    <mergeCell ref="H74:I74"/>
    <mergeCell ref="D75:E75"/>
    <mergeCell ref="F75:G75"/>
    <mergeCell ref="H75:I75"/>
    <mergeCell ref="A74:C74"/>
    <mergeCell ref="F73:G73"/>
    <mergeCell ref="A71:C71"/>
    <mergeCell ref="A70:C70"/>
    <mergeCell ref="A69:C69"/>
    <mergeCell ref="D72:E72"/>
    <mergeCell ref="D70:E70"/>
    <mergeCell ref="H70:I70"/>
    <mergeCell ref="F70:G70"/>
    <mergeCell ref="D69:E69"/>
    <mergeCell ref="F69:G69"/>
    <mergeCell ref="A75:C75"/>
    <mergeCell ref="A73:C73"/>
    <mergeCell ref="D71:E71"/>
    <mergeCell ref="F71:G71"/>
    <mergeCell ref="A72:C72"/>
    <mergeCell ref="D73:E73"/>
    <mergeCell ref="H72:I72"/>
    <mergeCell ref="H69:I69"/>
    <mergeCell ref="H71:I71"/>
    <mergeCell ref="N73:O73"/>
    <mergeCell ref="J71:K71"/>
    <mergeCell ref="L71:M71"/>
    <mergeCell ref="L73:M73"/>
    <mergeCell ref="L69:M69"/>
    <mergeCell ref="N71:O71"/>
    <mergeCell ref="N70:O70"/>
    <mergeCell ref="J70:K70"/>
    <mergeCell ref="J69:K69"/>
    <mergeCell ref="L72:M72"/>
    <mergeCell ref="N72:O72"/>
    <mergeCell ref="N69:O69"/>
    <mergeCell ref="J72:K72"/>
    <mergeCell ref="N67:O67"/>
    <mergeCell ref="N68:O68"/>
    <mergeCell ref="L70:M70"/>
    <mergeCell ref="L67:M67"/>
    <mergeCell ref="H55:J55"/>
    <mergeCell ref="K58:L58"/>
    <mergeCell ref="H59:J59"/>
    <mergeCell ref="N65:O65"/>
    <mergeCell ref="M58:O58"/>
    <mergeCell ref="K59:L59"/>
    <mergeCell ref="N66:O66"/>
    <mergeCell ref="L65:M65"/>
    <mergeCell ref="N63:O64"/>
    <mergeCell ref="J65:K65"/>
    <mergeCell ref="J63:M63"/>
    <mergeCell ref="J64:K64"/>
    <mergeCell ref="L64:M64"/>
    <mergeCell ref="M56:O56"/>
    <mergeCell ref="M59:O59"/>
    <mergeCell ref="A61:O61"/>
    <mergeCell ref="A63:C64"/>
    <mergeCell ref="H58:J58"/>
    <mergeCell ref="K57:L57"/>
    <mergeCell ref="M57:O57"/>
    <mergeCell ref="D53:E53"/>
    <mergeCell ref="A47:C47"/>
    <mergeCell ref="A48:C48"/>
    <mergeCell ref="H54:J54"/>
    <mergeCell ref="A45:C45"/>
    <mergeCell ref="A46:C46"/>
    <mergeCell ref="A49:C49"/>
    <mergeCell ref="B53:C53"/>
    <mergeCell ref="G42:I42"/>
    <mergeCell ref="A44:C44"/>
    <mergeCell ref="L11:M11"/>
    <mergeCell ref="N10:O10"/>
    <mergeCell ref="N11:O11"/>
    <mergeCell ref="L10:M10"/>
    <mergeCell ref="I9:K9"/>
    <mergeCell ref="A10:B10"/>
    <mergeCell ref="N25:O25"/>
    <mergeCell ref="N20:O20"/>
    <mergeCell ref="C22:E22"/>
    <mergeCell ref="N21:O21"/>
    <mergeCell ref="N22:O22"/>
    <mergeCell ref="F22:H22"/>
    <mergeCell ref="F21:H21"/>
    <mergeCell ref="A23:B23"/>
    <mergeCell ref="A24:B24"/>
    <mergeCell ref="N15:O15"/>
    <mergeCell ref="L14:M14"/>
    <mergeCell ref="L13:M13"/>
    <mergeCell ref="N13:O13"/>
    <mergeCell ref="L15:M15"/>
    <mergeCell ref="L16:M16"/>
    <mergeCell ref="N14:O14"/>
    <mergeCell ref="F16:H16"/>
    <mergeCell ref="C23:E23"/>
    <mergeCell ref="A5:O5"/>
    <mergeCell ref="L12:M12"/>
    <mergeCell ref="I12:K12"/>
    <mergeCell ref="C10:E10"/>
    <mergeCell ref="A12:B12"/>
    <mergeCell ref="I10:K10"/>
    <mergeCell ref="A11:B11"/>
    <mergeCell ref="A1:O1"/>
    <mergeCell ref="A2:O2"/>
    <mergeCell ref="L9:M9"/>
    <mergeCell ref="N9:O9"/>
    <mergeCell ref="A9:B9"/>
    <mergeCell ref="C9:E9"/>
    <mergeCell ref="F9:H9"/>
    <mergeCell ref="A3:O3"/>
    <mergeCell ref="A4:O4"/>
    <mergeCell ref="C11:E11"/>
    <mergeCell ref="C12:E12"/>
    <mergeCell ref="F10:H10"/>
    <mergeCell ref="F11:H11"/>
    <mergeCell ref="F12:H12"/>
    <mergeCell ref="I11:K11"/>
    <mergeCell ref="N12:O12"/>
    <mergeCell ref="A7:O7"/>
    <mergeCell ref="I13:K13"/>
    <mergeCell ref="I14:K14"/>
    <mergeCell ref="F13:H13"/>
    <mergeCell ref="F14:H14"/>
    <mergeCell ref="N16:O16"/>
    <mergeCell ref="F15:H15"/>
    <mergeCell ref="I15:K15"/>
    <mergeCell ref="I16:K16"/>
    <mergeCell ref="B38:E38"/>
    <mergeCell ref="F20:H20"/>
    <mergeCell ref="L21:M21"/>
    <mergeCell ref="F19:H19"/>
    <mergeCell ref="N19:O19"/>
    <mergeCell ref="F24:H24"/>
    <mergeCell ref="F25:H25"/>
    <mergeCell ref="L18:M18"/>
    <mergeCell ref="N17:O17"/>
    <mergeCell ref="L17:M17"/>
    <mergeCell ref="I17:K17"/>
    <mergeCell ref="A26:B26"/>
    <mergeCell ref="A22:B22"/>
    <mergeCell ref="C18:E18"/>
    <mergeCell ref="F17:H17"/>
    <mergeCell ref="A25:B25"/>
    <mergeCell ref="C21:E21"/>
    <mergeCell ref="N18:O18"/>
    <mergeCell ref="C17:E17"/>
    <mergeCell ref="C19:E19"/>
    <mergeCell ref="C15:E15"/>
    <mergeCell ref="C20:E20"/>
    <mergeCell ref="C16:E16"/>
    <mergeCell ref="A20:B20"/>
    <mergeCell ref="B39:E39"/>
    <mergeCell ref="F38:O38"/>
    <mergeCell ref="A30:O30"/>
    <mergeCell ref="A28:O28"/>
    <mergeCell ref="B33:E33"/>
    <mergeCell ref="F37:O37"/>
    <mergeCell ref="B35:E35"/>
    <mergeCell ref="B36:E36"/>
    <mergeCell ref="F32:O32"/>
    <mergeCell ref="B32:E32"/>
    <mergeCell ref="C24:E24"/>
    <mergeCell ref="C25:E25"/>
    <mergeCell ref="F35:O35"/>
    <mergeCell ref="L24:M24"/>
    <mergeCell ref="L26:M26"/>
    <mergeCell ref="I25:K25"/>
    <mergeCell ref="A13:B13"/>
    <mergeCell ref="A14:B14"/>
    <mergeCell ref="A19:B19"/>
    <mergeCell ref="A15:B15"/>
    <mergeCell ref="A16:B16"/>
    <mergeCell ref="A17:B17"/>
    <mergeCell ref="C13:E13"/>
    <mergeCell ref="C14:E14"/>
    <mergeCell ref="A18:B18"/>
  </mergeCells>
  <phoneticPr fontId="3" type="noConversion"/>
  <pageMargins left="0.59055118110236227" right="0.59055118110236227" top="0.78740157480314965" bottom="0.78740157480314965" header="0.31496062992125984" footer="0.15748031496062992"/>
  <pageSetup paperSize="9" scale="49" orientation="landscape" horizontalDpi="360" verticalDpi="360" r:id="rId1"/>
  <headerFooter alignWithMargins="0">
    <oddHeader xml:space="preserve">&amp;C
&amp;"Times New Roman,обычный"&amp;16 &amp;14 13&amp;R&amp;"Times New Roman,обычный"&amp;14Продовження додатка 3
Таблиця 6  </oddHeader>
  </headerFooter>
  <rowBreaks count="1" manualBreakCount="1">
    <brk id="39" max="49" man="1"/>
  </rowBreaks>
  <ignoredErrors>
    <ignoredError sqref="L23:M26 O12:O26 M45:O48 J23:K23 N11:N26 O11" evalError="1"/>
    <ignoredError sqref="D49:G49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7"/>
    <pageSetUpPr fitToPage="1"/>
  </sheetPr>
  <dimension ref="A1:AF85"/>
  <sheetViews>
    <sheetView topLeftCell="A31" zoomScale="72" zoomScaleNormal="72" zoomScaleSheetLayoutView="75" workbookViewId="0">
      <selection activeCell="B45" sqref="B45:L45"/>
    </sheetView>
  </sheetViews>
  <sheetFormatPr defaultColWidth="9.140625" defaultRowHeight="18.75"/>
  <cols>
    <col min="1" max="2" width="4.42578125" style="2" customWidth="1"/>
    <col min="3" max="3" width="28.7109375" style="2" customWidth="1"/>
    <col min="4" max="6" width="8.42578125" style="2" customWidth="1"/>
    <col min="7" max="9" width="11.28515625" style="2" customWidth="1"/>
    <col min="10" max="10" width="8.7109375" style="2" customWidth="1"/>
    <col min="11" max="11" width="7" style="2" customWidth="1"/>
    <col min="12" max="12" width="9" style="2" customWidth="1"/>
    <col min="13" max="13" width="12.28515625" style="2" customWidth="1"/>
    <col min="14" max="14" width="12.5703125" style="2" customWidth="1"/>
    <col min="15" max="15" width="12.85546875" style="2" customWidth="1"/>
    <col min="16" max="16" width="18.7109375" style="2" customWidth="1"/>
    <col min="17" max="17" width="16.28515625" style="2" customWidth="1"/>
    <col min="18" max="18" width="15.42578125" style="2" customWidth="1"/>
    <col min="19" max="19" width="14.5703125" style="2" customWidth="1"/>
    <col min="20" max="20" width="17.42578125" style="2" customWidth="1"/>
    <col min="21" max="21" width="12.5703125" style="2" customWidth="1"/>
    <col min="22" max="22" width="12.28515625" style="2" customWidth="1"/>
    <col min="23" max="23" width="14.85546875" style="2" customWidth="1"/>
    <col min="24" max="24" width="14" style="2" customWidth="1"/>
    <col min="25" max="25" width="12.5703125" style="2" customWidth="1"/>
    <col min="26" max="26" width="12.28515625" style="2" customWidth="1"/>
    <col min="27" max="27" width="14.5703125" style="2" customWidth="1"/>
    <col min="28" max="28" width="14.85546875" style="2" customWidth="1"/>
    <col min="29" max="29" width="12.28515625" style="2" customWidth="1"/>
    <col min="30" max="30" width="12" style="2" customWidth="1"/>
    <col min="31" max="31" width="14.5703125" style="2" customWidth="1"/>
    <col min="32" max="32" width="14" style="2" customWidth="1"/>
    <col min="33" max="16384" width="9.140625" style="2"/>
  </cols>
  <sheetData>
    <row r="1" spans="1:32" ht="18.95" customHeight="1">
      <c r="C1" s="37" t="s">
        <v>331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</row>
    <row r="2" spans="1:3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</row>
    <row r="3" spans="1:32" ht="45.95" customHeight="1">
      <c r="A3" s="449" t="s">
        <v>49</v>
      </c>
      <c r="B3" s="443" t="s">
        <v>143</v>
      </c>
      <c r="C3" s="444"/>
      <c r="D3" s="382" t="s">
        <v>144</v>
      </c>
      <c r="E3" s="383"/>
      <c r="F3" s="383"/>
      <c r="G3" s="382" t="s">
        <v>239</v>
      </c>
      <c r="H3" s="383"/>
      <c r="I3" s="383"/>
      <c r="J3" s="383"/>
      <c r="K3" s="383"/>
      <c r="L3" s="383"/>
      <c r="M3" s="383"/>
      <c r="N3" s="383"/>
      <c r="O3" s="383"/>
      <c r="P3" s="383"/>
      <c r="Q3" s="384"/>
      <c r="R3" s="326" t="s">
        <v>145</v>
      </c>
      <c r="S3" s="327"/>
      <c r="T3" s="327"/>
      <c r="U3" s="327"/>
      <c r="V3" s="327"/>
      <c r="W3" s="327"/>
      <c r="X3" s="327"/>
      <c r="Y3" s="327"/>
      <c r="Z3" s="358"/>
      <c r="AA3" s="266" t="s">
        <v>428</v>
      </c>
      <c r="AB3" s="265"/>
      <c r="AC3" s="265"/>
      <c r="AD3" s="266" t="s">
        <v>429</v>
      </c>
      <c r="AE3" s="265"/>
      <c r="AF3" s="265"/>
    </row>
    <row r="4" spans="1:32" ht="77.45" customHeight="1">
      <c r="A4" s="450"/>
      <c r="B4" s="447"/>
      <c r="C4" s="448"/>
      <c r="D4" s="385"/>
      <c r="E4" s="386"/>
      <c r="F4" s="386"/>
      <c r="G4" s="385"/>
      <c r="H4" s="386"/>
      <c r="I4" s="386"/>
      <c r="J4" s="386"/>
      <c r="K4" s="386"/>
      <c r="L4" s="386"/>
      <c r="M4" s="386"/>
      <c r="N4" s="386"/>
      <c r="O4" s="386"/>
      <c r="P4" s="386"/>
      <c r="Q4" s="387"/>
      <c r="R4" s="263" t="s">
        <v>363</v>
      </c>
      <c r="S4" s="346"/>
      <c r="T4" s="264"/>
      <c r="U4" s="263" t="s">
        <v>364</v>
      </c>
      <c r="V4" s="346"/>
      <c r="W4" s="264"/>
      <c r="X4" s="263" t="s">
        <v>365</v>
      </c>
      <c r="Y4" s="346"/>
      <c r="Z4" s="264"/>
      <c r="AA4" s="265"/>
      <c r="AB4" s="265"/>
      <c r="AC4" s="265"/>
      <c r="AD4" s="265"/>
      <c r="AE4" s="265"/>
      <c r="AF4" s="265"/>
    </row>
    <row r="5" spans="1:32" ht="18.95" customHeight="1">
      <c r="A5" s="59">
        <v>1</v>
      </c>
      <c r="B5" s="418">
        <v>2</v>
      </c>
      <c r="C5" s="419"/>
      <c r="D5" s="416">
        <v>3</v>
      </c>
      <c r="E5" s="433"/>
      <c r="F5" s="433"/>
      <c r="G5" s="416">
        <v>4</v>
      </c>
      <c r="H5" s="433"/>
      <c r="I5" s="433"/>
      <c r="J5" s="433"/>
      <c r="K5" s="433"/>
      <c r="L5" s="433"/>
      <c r="M5" s="433"/>
      <c r="N5" s="433"/>
      <c r="O5" s="433"/>
      <c r="P5" s="433"/>
      <c r="Q5" s="417"/>
      <c r="R5" s="416">
        <v>5</v>
      </c>
      <c r="S5" s="433"/>
      <c r="T5" s="417"/>
      <c r="U5" s="416">
        <v>6</v>
      </c>
      <c r="V5" s="433"/>
      <c r="W5" s="417"/>
      <c r="X5" s="440">
        <v>7</v>
      </c>
      <c r="Y5" s="441"/>
      <c r="Z5" s="442"/>
      <c r="AA5" s="440">
        <v>8</v>
      </c>
      <c r="AB5" s="441"/>
      <c r="AC5" s="442"/>
      <c r="AD5" s="440">
        <v>9</v>
      </c>
      <c r="AE5" s="441"/>
      <c r="AF5" s="442"/>
    </row>
    <row r="6" spans="1:32" ht="20.100000000000001" customHeight="1">
      <c r="A6" s="59"/>
      <c r="B6" s="418"/>
      <c r="C6" s="419"/>
      <c r="D6" s="416"/>
      <c r="E6" s="433"/>
      <c r="F6" s="433"/>
      <c r="G6" s="416"/>
      <c r="H6" s="433"/>
      <c r="I6" s="433"/>
      <c r="J6" s="433"/>
      <c r="K6" s="433"/>
      <c r="L6" s="433"/>
      <c r="M6" s="433"/>
      <c r="N6" s="433"/>
      <c r="O6" s="433"/>
      <c r="P6" s="433"/>
      <c r="Q6" s="417"/>
      <c r="R6" s="301"/>
      <c r="S6" s="302"/>
      <c r="T6" s="303"/>
      <c r="U6" s="301"/>
      <c r="V6" s="302"/>
      <c r="W6" s="303"/>
      <c r="X6" s="301"/>
      <c r="Y6" s="302"/>
      <c r="Z6" s="303"/>
      <c r="AA6" s="301">
        <f>X6-U6</f>
        <v>0</v>
      </c>
      <c r="AB6" s="302"/>
      <c r="AC6" s="303"/>
      <c r="AD6" s="309" t="e">
        <f>(X6/U6)*100</f>
        <v>#DIV/0!</v>
      </c>
      <c r="AE6" s="310"/>
      <c r="AF6" s="311"/>
    </row>
    <row r="7" spans="1:32" ht="20.100000000000001" customHeight="1">
      <c r="A7" s="59"/>
      <c r="B7" s="418"/>
      <c r="C7" s="419"/>
      <c r="D7" s="416"/>
      <c r="E7" s="433"/>
      <c r="F7" s="433"/>
      <c r="G7" s="416"/>
      <c r="H7" s="433"/>
      <c r="I7" s="433"/>
      <c r="J7" s="433"/>
      <c r="K7" s="433"/>
      <c r="L7" s="433"/>
      <c r="M7" s="433"/>
      <c r="N7" s="433"/>
      <c r="O7" s="433"/>
      <c r="P7" s="433"/>
      <c r="Q7" s="417"/>
      <c r="R7" s="301"/>
      <c r="S7" s="302"/>
      <c r="T7" s="303"/>
      <c r="U7" s="301"/>
      <c r="V7" s="302"/>
      <c r="W7" s="303"/>
      <c r="X7" s="301"/>
      <c r="Y7" s="302"/>
      <c r="Z7" s="303"/>
      <c r="AA7" s="301">
        <f>X7-U7</f>
        <v>0</v>
      </c>
      <c r="AB7" s="302"/>
      <c r="AC7" s="303"/>
      <c r="AD7" s="309" t="e">
        <f>(X7/U7)*100</f>
        <v>#DIV/0!</v>
      </c>
      <c r="AE7" s="310"/>
      <c r="AF7" s="311"/>
    </row>
    <row r="8" spans="1:32" ht="20.100000000000001" customHeight="1">
      <c r="A8" s="59"/>
      <c r="B8" s="418"/>
      <c r="C8" s="419"/>
      <c r="D8" s="416"/>
      <c r="E8" s="433"/>
      <c r="F8" s="433"/>
      <c r="G8" s="416"/>
      <c r="H8" s="433"/>
      <c r="I8" s="433"/>
      <c r="J8" s="433"/>
      <c r="K8" s="433"/>
      <c r="L8" s="433"/>
      <c r="M8" s="433"/>
      <c r="N8" s="433"/>
      <c r="O8" s="433"/>
      <c r="P8" s="433"/>
      <c r="Q8" s="417"/>
      <c r="R8" s="301"/>
      <c r="S8" s="302"/>
      <c r="T8" s="303"/>
      <c r="U8" s="301"/>
      <c r="V8" s="302"/>
      <c r="W8" s="303"/>
      <c r="X8" s="301"/>
      <c r="Y8" s="302"/>
      <c r="Z8" s="303"/>
      <c r="AA8" s="301">
        <f>X8-U8</f>
        <v>0</v>
      </c>
      <c r="AB8" s="302"/>
      <c r="AC8" s="303"/>
      <c r="AD8" s="309" t="e">
        <f>(X8/U8)*100</f>
        <v>#DIV/0!</v>
      </c>
      <c r="AE8" s="310"/>
      <c r="AF8" s="311"/>
    </row>
    <row r="9" spans="1:32" ht="20.100000000000001" customHeight="1">
      <c r="A9" s="59"/>
      <c r="B9" s="418"/>
      <c r="C9" s="419"/>
      <c r="D9" s="416"/>
      <c r="E9" s="433"/>
      <c r="F9" s="433"/>
      <c r="G9" s="416"/>
      <c r="H9" s="433"/>
      <c r="I9" s="433"/>
      <c r="J9" s="433"/>
      <c r="K9" s="433"/>
      <c r="L9" s="433"/>
      <c r="M9" s="433"/>
      <c r="N9" s="433"/>
      <c r="O9" s="433"/>
      <c r="P9" s="433"/>
      <c r="Q9" s="417"/>
      <c r="R9" s="301"/>
      <c r="S9" s="302"/>
      <c r="T9" s="303"/>
      <c r="U9" s="301"/>
      <c r="V9" s="302"/>
      <c r="W9" s="303"/>
      <c r="X9" s="301"/>
      <c r="Y9" s="302"/>
      <c r="Z9" s="303"/>
      <c r="AA9" s="301">
        <f>X9-U9</f>
        <v>0</v>
      </c>
      <c r="AB9" s="302"/>
      <c r="AC9" s="303"/>
      <c r="AD9" s="309" t="e">
        <f>(X9/U9)*100</f>
        <v>#DIV/0!</v>
      </c>
      <c r="AE9" s="310"/>
      <c r="AF9" s="311"/>
    </row>
    <row r="10" spans="1:32" ht="24.95" customHeight="1">
      <c r="A10" s="391" t="s">
        <v>53</v>
      </c>
      <c r="B10" s="392"/>
      <c r="C10" s="392"/>
      <c r="D10" s="392"/>
      <c r="E10" s="392"/>
      <c r="F10" s="392"/>
      <c r="G10" s="392"/>
      <c r="H10" s="392"/>
      <c r="I10" s="392"/>
      <c r="J10" s="392"/>
      <c r="K10" s="392"/>
      <c r="L10" s="392"/>
      <c r="M10" s="392"/>
      <c r="N10" s="392"/>
      <c r="O10" s="392"/>
      <c r="P10" s="392"/>
      <c r="Q10" s="393"/>
      <c r="R10" s="349">
        <f>SUM(R6:R9)</f>
        <v>0</v>
      </c>
      <c r="S10" s="350"/>
      <c r="T10" s="351"/>
      <c r="U10" s="349">
        <f>SUM(U6:U9)</f>
        <v>0</v>
      </c>
      <c r="V10" s="350"/>
      <c r="W10" s="351"/>
      <c r="X10" s="349">
        <f>SUM(X6:X9)</f>
        <v>0</v>
      </c>
      <c r="Y10" s="350"/>
      <c r="Z10" s="351"/>
      <c r="AA10" s="427">
        <f>X10-U10</f>
        <v>0</v>
      </c>
      <c r="AB10" s="428"/>
      <c r="AC10" s="429"/>
      <c r="AD10" s="430" t="e">
        <f>(X10/U10)*100</f>
        <v>#DIV/0!</v>
      </c>
      <c r="AE10" s="431"/>
      <c r="AF10" s="432"/>
    </row>
    <row r="11" spans="1:32" ht="11.25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6"/>
      <c r="AF11" s="96"/>
    </row>
    <row r="12" spans="1:32" ht="10.5" customHeight="1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1"/>
      <c r="O12" s="31"/>
      <c r="P12" s="31"/>
      <c r="Q12" s="31"/>
      <c r="R12" s="51"/>
      <c r="S12" s="51"/>
      <c r="T12" s="51"/>
      <c r="U12" s="51"/>
      <c r="V12" s="51"/>
      <c r="W12" s="51"/>
      <c r="X12" s="52"/>
      <c r="Y12" s="52"/>
      <c r="Z12" s="52"/>
      <c r="AA12" s="52"/>
      <c r="AB12" s="52"/>
      <c r="AC12" s="52"/>
      <c r="AD12" s="52"/>
      <c r="AE12" s="97"/>
      <c r="AF12" s="97"/>
    </row>
    <row r="13" spans="1:32" s="37" customFormat="1" ht="18.95" customHeight="1">
      <c r="C13" s="37" t="s">
        <v>332</v>
      </c>
    </row>
    <row r="14" spans="1:32" s="37" customFormat="1" ht="18.95" customHeight="1"/>
    <row r="15" spans="1:32" ht="45.95" customHeight="1">
      <c r="A15" s="292" t="s">
        <v>49</v>
      </c>
      <c r="B15" s="443" t="s">
        <v>146</v>
      </c>
      <c r="C15" s="444"/>
      <c r="D15" s="266" t="s">
        <v>143</v>
      </c>
      <c r="E15" s="266"/>
      <c r="F15" s="266"/>
      <c r="G15" s="266"/>
      <c r="H15" s="382" t="s">
        <v>239</v>
      </c>
      <c r="I15" s="383"/>
      <c r="J15" s="383"/>
      <c r="K15" s="383"/>
      <c r="L15" s="383"/>
      <c r="M15" s="383"/>
      <c r="N15" s="383"/>
      <c r="O15" s="384"/>
      <c r="P15" s="382" t="s">
        <v>362</v>
      </c>
      <c r="Q15" s="384"/>
      <c r="R15" s="326" t="s">
        <v>145</v>
      </c>
      <c r="S15" s="327"/>
      <c r="T15" s="327"/>
      <c r="U15" s="327"/>
      <c r="V15" s="327"/>
      <c r="W15" s="327"/>
      <c r="X15" s="327"/>
      <c r="Y15" s="327"/>
      <c r="Z15" s="358"/>
      <c r="AA15" s="266" t="s">
        <v>428</v>
      </c>
      <c r="AB15" s="265"/>
      <c r="AC15" s="265"/>
      <c r="AD15" s="266" t="s">
        <v>429</v>
      </c>
      <c r="AE15" s="265"/>
      <c r="AF15" s="265"/>
    </row>
    <row r="16" spans="1:32" ht="24.95" customHeight="1">
      <c r="A16" s="292"/>
      <c r="B16" s="445"/>
      <c r="C16" s="446"/>
      <c r="D16" s="266"/>
      <c r="E16" s="266"/>
      <c r="F16" s="266"/>
      <c r="G16" s="266"/>
      <c r="H16" s="410"/>
      <c r="I16" s="439"/>
      <c r="J16" s="439"/>
      <c r="K16" s="439"/>
      <c r="L16" s="439"/>
      <c r="M16" s="439"/>
      <c r="N16" s="439"/>
      <c r="O16" s="411"/>
      <c r="P16" s="410"/>
      <c r="Q16" s="411"/>
      <c r="R16" s="382" t="s">
        <v>363</v>
      </c>
      <c r="S16" s="383"/>
      <c r="T16" s="384"/>
      <c r="U16" s="382" t="s">
        <v>364</v>
      </c>
      <c r="V16" s="383"/>
      <c r="W16" s="384"/>
      <c r="X16" s="382" t="s">
        <v>365</v>
      </c>
      <c r="Y16" s="434"/>
      <c r="Z16" s="435"/>
      <c r="AA16" s="265"/>
      <c r="AB16" s="265"/>
      <c r="AC16" s="265"/>
      <c r="AD16" s="265"/>
      <c r="AE16" s="265"/>
      <c r="AF16" s="265"/>
    </row>
    <row r="17" spans="1:32" ht="48" customHeight="1">
      <c r="A17" s="292"/>
      <c r="B17" s="447"/>
      <c r="C17" s="448"/>
      <c r="D17" s="266"/>
      <c r="E17" s="266"/>
      <c r="F17" s="266"/>
      <c r="G17" s="266"/>
      <c r="H17" s="385"/>
      <c r="I17" s="386"/>
      <c r="J17" s="386"/>
      <c r="K17" s="386"/>
      <c r="L17" s="386"/>
      <c r="M17" s="386"/>
      <c r="N17" s="386"/>
      <c r="O17" s="387"/>
      <c r="P17" s="385"/>
      <c r="Q17" s="387"/>
      <c r="R17" s="385"/>
      <c r="S17" s="386"/>
      <c r="T17" s="387"/>
      <c r="U17" s="385"/>
      <c r="V17" s="386"/>
      <c r="W17" s="387"/>
      <c r="X17" s="436"/>
      <c r="Y17" s="437"/>
      <c r="Z17" s="438"/>
      <c r="AA17" s="265"/>
      <c r="AB17" s="265"/>
      <c r="AC17" s="265"/>
      <c r="AD17" s="265"/>
      <c r="AE17" s="265"/>
      <c r="AF17" s="265"/>
    </row>
    <row r="18" spans="1:32" ht="18.95" customHeight="1">
      <c r="A18" s="59">
        <v>1</v>
      </c>
      <c r="B18" s="418">
        <v>2</v>
      </c>
      <c r="C18" s="419"/>
      <c r="D18" s="423">
        <v>3</v>
      </c>
      <c r="E18" s="423"/>
      <c r="F18" s="423"/>
      <c r="G18" s="423"/>
      <c r="H18" s="416">
        <v>4</v>
      </c>
      <c r="I18" s="433"/>
      <c r="J18" s="433"/>
      <c r="K18" s="433"/>
      <c r="L18" s="433"/>
      <c r="M18" s="433"/>
      <c r="N18" s="433"/>
      <c r="O18" s="417"/>
      <c r="P18" s="416">
        <v>5</v>
      </c>
      <c r="Q18" s="417"/>
      <c r="R18" s="416">
        <v>6</v>
      </c>
      <c r="S18" s="433"/>
      <c r="T18" s="417"/>
      <c r="U18" s="416">
        <v>7</v>
      </c>
      <c r="V18" s="433"/>
      <c r="W18" s="417"/>
      <c r="X18" s="416">
        <v>8</v>
      </c>
      <c r="Y18" s="433"/>
      <c r="Z18" s="417"/>
      <c r="AA18" s="416">
        <v>9</v>
      </c>
      <c r="AB18" s="433"/>
      <c r="AC18" s="417"/>
      <c r="AD18" s="416">
        <v>10</v>
      </c>
      <c r="AE18" s="433"/>
      <c r="AF18" s="417"/>
    </row>
    <row r="19" spans="1:32" ht="20.100000000000001" customHeight="1">
      <c r="A19" s="83"/>
      <c r="B19" s="399"/>
      <c r="C19" s="400"/>
      <c r="D19" s="423"/>
      <c r="E19" s="423"/>
      <c r="F19" s="423"/>
      <c r="G19" s="423"/>
      <c r="H19" s="420"/>
      <c r="I19" s="421"/>
      <c r="J19" s="421"/>
      <c r="K19" s="421"/>
      <c r="L19" s="421"/>
      <c r="M19" s="421"/>
      <c r="N19" s="421"/>
      <c r="O19" s="422"/>
      <c r="P19" s="397"/>
      <c r="Q19" s="398"/>
      <c r="R19" s="301"/>
      <c r="S19" s="302"/>
      <c r="T19" s="303"/>
      <c r="U19" s="301"/>
      <c r="V19" s="302"/>
      <c r="W19" s="303"/>
      <c r="X19" s="301"/>
      <c r="Y19" s="302"/>
      <c r="Z19" s="303"/>
      <c r="AA19" s="301">
        <f>X19-U19</f>
        <v>0</v>
      </c>
      <c r="AB19" s="302"/>
      <c r="AC19" s="303"/>
      <c r="AD19" s="309" t="e">
        <f>(X19/U19)*100</f>
        <v>#DIV/0!</v>
      </c>
      <c r="AE19" s="310"/>
      <c r="AF19" s="311"/>
    </row>
    <row r="20" spans="1:32" ht="20.100000000000001" customHeight="1">
      <c r="A20" s="83"/>
      <c r="B20" s="399"/>
      <c r="C20" s="400"/>
      <c r="D20" s="423"/>
      <c r="E20" s="423"/>
      <c r="F20" s="423"/>
      <c r="G20" s="423"/>
      <c r="H20" s="420"/>
      <c r="I20" s="421"/>
      <c r="J20" s="421"/>
      <c r="K20" s="421"/>
      <c r="L20" s="421"/>
      <c r="M20" s="421"/>
      <c r="N20" s="421"/>
      <c r="O20" s="422"/>
      <c r="P20" s="397"/>
      <c r="Q20" s="398"/>
      <c r="R20" s="301"/>
      <c r="S20" s="302"/>
      <c r="T20" s="303"/>
      <c r="U20" s="301"/>
      <c r="V20" s="302"/>
      <c r="W20" s="303"/>
      <c r="X20" s="301"/>
      <c r="Y20" s="302"/>
      <c r="Z20" s="303"/>
      <c r="AA20" s="301">
        <f>X20-U20</f>
        <v>0</v>
      </c>
      <c r="AB20" s="302"/>
      <c r="AC20" s="303"/>
      <c r="AD20" s="309" t="e">
        <f>(X20/U20)*100</f>
        <v>#DIV/0!</v>
      </c>
      <c r="AE20" s="310"/>
      <c r="AF20" s="311"/>
    </row>
    <row r="21" spans="1:32" ht="20.100000000000001" customHeight="1">
      <c r="A21" s="83"/>
      <c r="B21" s="399"/>
      <c r="C21" s="400"/>
      <c r="D21" s="423"/>
      <c r="E21" s="423"/>
      <c r="F21" s="423"/>
      <c r="G21" s="423"/>
      <c r="H21" s="420"/>
      <c r="I21" s="421"/>
      <c r="J21" s="421"/>
      <c r="K21" s="421"/>
      <c r="L21" s="421"/>
      <c r="M21" s="421"/>
      <c r="N21" s="421"/>
      <c r="O21" s="422"/>
      <c r="P21" s="397"/>
      <c r="Q21" s="398"/>
      <c r="R21" s="301"/>
      <c r="S21" s="302"/>
      <c r="T21" s="303"/>
      <c r="U21" s="301"/>
      <c r="V21" s="302"/>
      <c r="W21" s="303"/>
      <c r="X21" s="301"/>
      <c r="Y21" s="302"/>
      <c r="Z21" s="303"/>
      <c r="AA21" s="301">
        <f>X21-U21</f>
        <v>0</v>
      </c>
      <c r="AB21" s="302"/>
      <c r="AC21" s="303"/>
      <c r="AD21" s="309" t="e">
        <f>(X21/U21)*100</f>
        <v>#DIV/0!</v>
      </c>
      <c r="AE21" s="310"/>
      <c r="AF21" s="311"/>
    </row>
    <row r="22" spans="1:32" ht="20.100000000000001" customHeight="1">
      <c r="A22" s="83"/>
      <c r="B22" s="399"/>
      <c r="C22" s="400"/>
      <c r="D22" s="423"/>
      <c r="E22" s="423"/>
      <c r="F22" s="423"/>
      <c r="G22" s="423"/>
      <c r="H22" s="420"/>
      <c r="I22" s="421"/>
      <c r="J22" s="421"/>
      <c r="K22" s="421"/>
      <c r="L22" s="421"/>
      <c r="M22" s="421"/>
      <c r="N22" s="421"/>
      <c r="O22" s="422"/>
      <c r="P22" s="397"/>
      <c r="Q22" s="398"/>
      <c r="R22" s="301"/>
      <c r="S22" s="302"/>
      <c r="T22" s="303"/>
      <c r="U22" s="301"/>
      <c r="V22" s="302"/>
      <c r="W22" s="303"/>
      <c r="X22" s="301"/>
      <c r="Y22" s="302"/>
      <c r="Z22" s="303"/>
      <c r="AA22" s="301">
        <f>X22-U22</f>
        <v>0</v>
      </c>
      <c r="AB22" s="302"/>
      <c r="AC22" s="303"/>
      <c r="AD22" s="309" t="e">
        <f>(X22/U22)*100</f>
        <v>#DIV/0!</v>
      </c>
      <c r="AE22" s="310"/>
      <c r="AF22" s="311"/>
    </row>
    <row r="23" spans="1:32" ht="24.95" customHeight="1">
      <c r="A23" s="391" t="s">
        <v>53</v>
      </c>
      <c r="B23" s="392"/>
      <c r="C23" s="392"/>
      <c r="D23" s="392"/>
      <c r="E23" s="392"/>
      <c r="F23" s="392"/>
      <c r="G23" s="392"/>
      <c r="H23" s="392"/>
      <c r="I23" s="392"/>
      <c r="J23" s="392"/>
      <c r="K23" s="392"/>
      <c r="L23" s="392"/>
      <c r="M23" s="392"/>
      <c r="N23" s="392"/>
      <c r="O23" s="392"/>
      <c r="P23" s="392"/>
      <c r="Q23" s="393"/>
      <c r="R23" s="349">
        <f>SUM(R19:R22)</f>
        <v>0</v>
      </c>
      <c r="S23" s="350"/>
      <c r="T23" s="351"/>
      <c r="U23" s="349">
        <f>SUM(U19:U22)</f>
        <v>0</v>
      </c>
      <c r="V23" s="350"/>
      <c r="W23" s="351"/>
      <c r="X23" s="349">
        <f>SUM(X19:X22)</f>
        <v>0</v>
      </c>
      <c r="Y23" s="350"/>
      <c r="Z23" s="351"/>
      <c r="AA23" s="427">
        <f>X23-U23</f>
        <v>0</v>
      </c>
      <c r="AB23" s="428"/>
      <c r="AC23" s="429"/>
      <c r="AD23" s="430" t="e">
        <f>(X23/U23)*100</f>
        <v>#DIV/0!</v>
      </c>
      <c r="AE23" s="431"/>
      <c r="AF23" s="432"/>
    </row>
    <row r="24" spans="1:3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R24" s="20"/>
      <c r="S24" s="20"/>
      <c r="T24" s="20"/>
      <c r="U24" s="20"/>
      <c r="V24" s="20"/>
      <c r="AF24" s="20"/>
    </row>
    <row r="25" spans="1:32" ht="16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R25" s="20"/>
      <c r="S25" s="20"/>
      <c r="T25" s="20"/>
      <c r="U25" s="20"/>
      <c r="V25" s="20"/>
      <c r="AF25" s="20"/>
    </row>
    <row r="26" spans="1:32" s="37" customFormat="1" ht="18.95" customHeight="1">
      <c r="C26" s="37" t="s">
        <v>154</v>
      </c>
    </row>
    <row r="27" spans="1:32">
      <c r="A27" s="23"/>
      <c r="B27" s="23"/>
      <c r="C27" s="23"/>
      <c r="D27" s="23"/>
      <c r="E27" s="23"/>
      <c r="F27" s="23"/>
      <c r="G27" s="23"/>
      <c r="H27" s="23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23"/>
      <c r="Z27" s="451"/>
      <c r="AA27" s="451"/>
      <c r="AB27" s="451"/>
      <c r="AD27" s="452" t="s">
        <v>430</v>
      </c>
      <c r="AE27" s="452"/>
      <c r="AF27" s="452"/>
    </row>
    <row r="28" spans="1:32" ht="24.95" customHeight="1">
      <c r="A28" s="449" t="s">
        <v>49</v>
      </c>
      <c r="B28" s="443" t="s">
        <v>179</v>
      </c>
      <c r="C28" s="457"/>
      <c r="D28" s="457"/>
      <c r="E28" s="457"/>
      <c r="F28" s="457"/>
      <c r="G28" s="457"/>
      <c r="H28" s="457"/>
      <c r="I28" s="457"/>
      <c r="J28" s="457"/>
      <c r="K28" s="457"/>
      <c r="L28" s="444"/>
      <c r="M28" s="401" t="s">
        <v>52</v>
      </c>
      <c r="N28" s="402"/>
      <c r="O28" s="402"/>
      <c r="P28" s="403"/>
      <c r="Q28" s="401" t="s">
        <v>81</v>
      </c>
      <c r="R28" s="402"/>
      <c r="S28" s="402"/>
      <c r="T28" s="403"/>
      <c r="U28" s="401" t="s">
        <v>215</v>
      </c>
      <c r="V28" s="402"/>
      <c r="W28" s="402"/>
      <c r="X28" s="403"/>
      <c r="Y28" s="401" t="s">
        <v>111</v>
      </c>
      <c r="Z28" s="402"/>
      <c r="AA28" s="402"/>
      <c r="AB28" s="403"/>
      <c r="AC28" s="401" t="s">
        <v>53</v>
      </c>
      <c r="AD28" s="402"/>
      <c r="AE28" s="402"/>
      <c r="AF28" s="403"/>
    </row>
    <row r="29" spans="1:32" ht="24.95" customHeight="1">
      <c r="A29" s="456"/>
      <c r="B29" s="445"/>
      <c r="C29" s="458"/>
      <c r="D29" s="458"/>
      <c r="E29" s="458"/>
      <c r="F29" s="458"/>
      <c r="G29" s="458"/>
      <c r="H29" s="458"/>
      <c r="I29" s="458"/>
      <c r="J29" s="458"/>
      <c r="K29" s="458"/>
      <c r="L29" s="446"/>
      <c r="M29" s="389" t="s">
        <v>175</v>
      </c>
      <c r="N29" s="389" t="s">
        <v>176</v>
      </c>
      <c r="O29" s="389" t="s">
        <v>196</v>
      </c>
      <c r="P29" s="389" t="s">
        <v>197</v>
      </c>
      <c r="Q29" s="389" t="s">
        <v>175</v>
      </c>
      <c r="R29" s="389" t="s">
        <v>176</v>
      </c>
      <c r="S29" s="389" t="s">
        <v>196</v>
      </c>
      <c r="T29" s="389" t="s">
        <v>197</v>
      </c>
      <c r="U29" s="389" t="s">
        <v>175</v>
      </c>
      <c r="V29" s="389" t="s">
        <v>176</v>
      </c>
      <c r="W29" s="389" t="s">
        <v>196</v>
      </c>
      <c r="X29" s="389" t="s">
        <v>197</v>
      </c>
      <c r="Y29" s="389" t="s">
        <v>175</v>
      </c>
      <c r="Z29" s="389" t="s">
        <v>176</v>
      </c>
      <c r="AA29" s="389" t="s">
        <v>196</v>
      </c>
      <c r="AB29" s="389" t="s">
        <v>197</v>
      </c>
      <c r="AC29" s="389" t="s">
        <v>175</v>
      </c>
      <c r="AD29" s="389" t="s">
        <v>176</v>
      </c>
      <c r="AE29" s="389" t="s">
        <v>196</v>
      </c>
      <c r="AF29" s="389" t="s">
        <v>197</v>
      </c>
    </row>
    <row r="30" spans="1:32" ht="24.95" customHeight="1">
      <c r="A30" s="450"/>
      <c r="B30" s="447"/>
      <c r="C30" s="459"/>
      <c r="D30" s="459"/>
      <c r="E30" s="459"/>
      <c r="F30" s="459"/>
      <c r="G30" s="459"/>
      <c r="H30" s="459"/>
      <c r="I30" s="459"/>
      <c r="J30" s="459"/>
      <c r="K30" s="459"/>
      <c r="L30" s="448"/>
      <c r="M30" s="390"/>
      <c r="N30" s="390"/>
      <c r="O30" s="390"/>
      <c r="P30" s="390"/>
      <c r="Q30" s="390"/>
      <c r="R30" s="390"/>
      <c r="S30" s="390"/>
      <c r="T30" s="390"/>
      <c r="U30" s="390"/>
      <c r="V30" s="390"/>
      <c r="W30" s="390"/>
      <c r="X30" s="390"/>
      <c r="Y30" s="390"/>
      <c r="Z30" s="390"/>
      <c r="AA30" s="390"/>
      <c r="AB30" s="390"/>
      <c r="AC30" s="390"/>
      <c r="AD30" s="390"/>
      <c r="AE30" s="390"/>
      <c r="AF30" s="390"/>
    </row>
    <row r="31" spans="1:32" ht="18.95" customHeight="1">
      <c r="A31" s="93">
        <v>1</v>
      </c>
      <c r="B31" s="424">
        <v>2</v>
      </c>
      <c r="C31" s="424"/>
      <c r="D31" s="424"/>
      <c r="E31" s="424"/>
      <c r="F31" s="424"/>
      <c r="G31" s="424"/>
      <c r="H31" s="424"/>
      <c r="I31" s="424"/>
      <c r="J31" s="424"/>
      <c r="K31" s="424"/>
      <c r="L31" s="424"/>
      <c r="M31" s="82">
        <v>3</v>
      </c>
      <c r="N31" s="82">
        <v>4</v>
      </c>
      <c r="O31" s="82">
        <v>5</v>
      </c>
      <c r="P31" s="82">
        <v>6</v>
      </c>
      <c r="Q31" s="82">
        <v>7</v>
      </c>
      <c r="R31" s="82">
        <v>8</v>
      </c>
      <c r="S31" s="82">
        <v>9</v>
      </c>
      <c r="T31" s="82">
        <v>10</v>
      </c>
      <c r="U31" s="82">
        <v>11</v>
      </c>
      <c r="V31" s="82">
        <v>12</v>
      </c>
      <c r="W31" s="82">
        <v>13</v>
      </c>
      <c r="X31" s="82">
        <v>14</v>
      </c>
      <c r="Y31" s="82">
        <v>15</v>
      </c>
      <c r="Z31" s="82">
        <v>16</v>
      </c>
      <c r="AA31" s="82">
        <v>17</v>
      </c>
      <c r="AB31" s="82">
        <v>18</v>
      </c>
      <c r="AC31" s="82">
        <v>19</v>
      </c>
      <c r="AD31" s="82">
        <v>20</v>
      </c>
      <c r="AE31" s="82">
        <v>21</v>
      </c>
      <c r="AF31" s="82">
        <v>22</v>
      </c>
    </row>
    <row r="32" spans="1:32" ht="20.100000000000001" customHeight="1">
      <c r="A32" s="94">
        <v>1</v>
      </c>
      <c r="B32" s="388" t="s">
        <v>465</v>
      </c>
      <c r="C32" s="388"/>
      <c r="D32" s="388"/>
      <c r="E32" s="388"/>
      <c r="F32" s="388"/>
      <c r="G32" s="388"/>
      <c r="H32" s="388"/>
      <c r="I32" s="388"/>
      <c r="J32" s="388"/>
      <c r="K32" s="388"/>
      <c r="L32" s="388"/>
      <c r="M32" s="102"/>
      <c r="N32" s="102"/>
      <c r="O32" s="102">
        <f t="shared" ref="O32:O45" si="0">N32-M32</f>
        <v>0</v>
      </c>
      <c r="P32" s="170" t="e">
        <f t="shared" ref="P32:P48" si="1">N32/M32*100</f>
        <v>#DIV/0!</v>
      </c>
      <c r="Q32" s="214">
        <v>9850</v>
      </c>
      <c r="R32" s="214">
        <f>SUM(Q32)</f>
        <v>9850</v>
      </c>
      <c r="S32" s="102">
        <f t="shared" ref="S32:S47" si="2">R32-Q32</f>
        <v>0</v>
      </c>
      <c r="T32" s="170">
        <f t="shared" ref="T32:T48" si="3">R32/Q32*100</f>
        <v>100</v>
      </c>
      <c r="U32" s="102"/>
      <c r="V32" s="102"/>
      <c r="W32" s="102">
        <f t="shared" ref="W32:W45" si="4">V32-U32</f>
        <v>0</v>
      </c>
      <c r="X32" s="170" t="e">
        <f>V32/U32*100</f>
        <v>#DIV/0!</v>
      </c>
      <c r="Y32" s="102"/>
      <c r="Z32" s="102"/>
      <c r="AA32" s="102">
        <f t="shared" ref="AA32:AA45" si="5">Z32-Y32</f>
        <v>0</v>
      </c>
      <c r="AB32" s="170" t="e">
        <f>Z32/Y32*100</f>
        <v>#DIV/0!</v>
      </c>
      <c r="AC32" s="102">
        <f t="shared" ref="AC32:AC47" si="6">SUM(M32,Q32,U32,Y32)</f>
        <v>9850</v>
      </c>
      <c r="AD32" s="102">
        <f t="shared" ref="AD32:AD47" si="7">SUM(N32,R32,V32,Z32)</f>
        <v>9850</v>
      </c>
      <c r="AE32" s="102">
        <f t="shared" ref="AE32:AE47" si="8">AD32-AC32</f>
        <v>0</v>
      </c>
      <c r="AF32" s="170">
        <f t="shared" ref="AF32:AF48" si="9">AD32/AC32*100</f>
        <v>100</v>
      </c>
    </row>
    <row r="33" spans="1:32" ht="20.100000000000001" customHeight="1">
      <c r="A33" s="94">
        <v>2</v>
      </c>
      <c r="B33" s="388" t="s">
        <v>466</v>
      </c>
      <c r="C33" s="388"/>
      <c r="D33" s="388"/>
      <c r="E33" s="388"/>
      <c r="F33" s="388"/>
      <c r="G33" s="388"/>
      <c r="H33" s="388"/>
      <c r="I33" s="388"/>
      <c r="J33" s="388"/>
      <c r="K33" s="388"/>
      <c r="L33" s="388"/>
      <c r="M33" s="102"/>
      <c r="N33" s="102"/>
      <c r="O33" s="102">
        <f t="shared" si="0"/>
        <v>0</v>
      </c>
      <c r="P33" s="170" t="e">
        <f t="shared" si="1"/>
        <v>#DIV/0!</v>
      </c>
      <c r="Q33" s="214">
        <v>4600</v>
      </c>
      <c r="R33" s="214">
        <f>SUM(Q33)</f>
        <v>4600</v>
      </c>
      <c r="S33" s="102">
        <f t="shared" si="2"/>
        <v>0</v>
      </c>
      <c r="T33" s="170">
        <f t="shared" si="3"/>
        <v>100</v>
      </c>
      <c r="U33" s="102"/>
      <c r="V33" s="102"/>
      <c r="W33" s="102">
        <f t="shared" si="4"/>
        <v>0</v>
      </c>
      <c r="X33" s="170" t="e">
        <f>V33/U33*100</f>
        <v>#DIV/0!</v>
      </c>
      <c r="Y33" s="102"/>
      <c r="Z33" s="102"/>
      <c r="AA33" s="102">
        <f t="shared" si="5"/>
        <v>0</v>
      </c>
      <c r="AB33" s="170" t="e">
        <f>Z33/Y33*100</f>
        <v>#DIV/0!</v>
      </c>
      <c r="AC33" s="102">
        <f t="shared" si="6"/>
        <v>4600</v>
      </c>
      <c r="AD33" s="102">
        <f t="shared" si="7"/>
        <v>4600</v>
      </c>
      <c r="AE33" s="102">
        <f t="shared" si="8"/>
        <v>0</v>
      </c>
      <c r="AF33" s="170">
        <f t="shared" si="9"/>
        <v>100</v>
      </c>
    </row>
    <row r="34" spans="1:32" ht="20.100000000000001" customHeight="1">
      <c r="A34" s="94">
        <v>3</v>
      </c>
      <c r="B34" s="388" t="s">
        <v>467</v>
      </c>
      <c r="C34" s="388"/>
      <c r="D34" s="388"/>
      <c r="E34" s="388"/>
      <c r="F34" s="388"/>
      <c r="G34" s="388"/>
      <c r="H34" s="388"/>
      <c r="I34" s="388"/>
      <c r="J34" s="388"/>
      <c r="K34" s="388"/>
      <c r="L34" s="388"/>
      <c r="M34" s="102"/>
      <c r="N34" s="102"/>
      <c r="O34" s="102">
        <f t="shared" si="0"/>
        <v>0</v>
      </c>
      <c r="P34" s="170" t="e">
        <f t="shared" si="1"/>
        <v>#DIV/0!</v>
      </c>
      <c r="Q34" s="214">
        <v>4650</v>
      </c>
      <c r="R34" s="214">
        <f>SUM(Q34)</f>
        <v>4650</v>
      </c>
      <c r="S34" s="102">
        <f t="shared" si="2"/>
        <v>0</v>
      </c>
      <c r="T34" s="170">
        <f t="shared" si="3"/>
        <v>100</v>
      </c>
      <c r="U34" s="102"/>
      <c r="V34" s="102"/>
      <c r="W34" s="102">
        <f t="shared" si="4"/>
        <v>0</v>
      </c>
      <c r="X34" s="170" t="e">
        <f>V34/U34*100</f>
        <v>#DIV/0!</v>
      </c>
      <c r="Y34" s="102"/>
      <c r="Z34" s="102"/>
      <c r="AA34" s="102">
        <f t="shared" si="5"/>
        <v>0</v>
      </c>
      <c r="AB34" s="170" t="e">
        <f>Z34/Y34*100</f>
        <v>#DIV/0!</v>
      </c>
      <c r="AC34" s="102">
        <f t="shared" si="6"/>
        <v>4650</v>
      </c>
      <c r="AD34" s="102">
        <f t="shared" si="7"/>
        <v>4650</v>
      </c>
      <c r="AE34" s="102">
        <f t="shared" si="8"/>
        <v>0</v>
      </c>
      <c r="AF34" s="170">
        <f t="shared" si="9"/>
        <v>100</v>
      </c>
    </row>
    <row r="35" spans="1:32" ht="20.100000000000001" customHeight="1">
      <c r="A35" s="94">
        <v>4</v>
      </c>
      <c r="B35" s="388" t="s">
        <v>467</v>
      </c>
      <c r="C35" s="388"/>
      <c r="D35" s="388"/>
      <c r="E35" s="388"/>
      <c r="F35" s="388"/>
      <c r="G35" s="388"/>
      <c r="H35" s="388"/>
      <c r="I35" s="388"/>
      <c r="J35" s="388"/>
      <c r="K35" s="388"/>
      <c r="L35" s="388"/>
      <c r="M35" s="102"/>
      <c r="N35" s="102"/>
      <c r="O35" s="102">
        <f t="shared" si="0"/>
        <v>0</v>
      </c>
      <c r="P35" s="170" t="e">
        <f t="shared" si="1"/>
        <v>#DIV/0!</v>
      </c>
      <c r="Q35" s="214">
        <v>4650</v>
      </c>
      <c r="R35" s="214">
        <f t="shared" ref="R35:R40" si="10">SUM(Q35)</f>
        <v>4650</v>
      </c>
      <c r="S35" s="102">
        <f t="shared" si="2"/>
        <v>0</v>
      </c>
      <c r="T35" s="170">
        <f t="shared" si="3"/>
        <v>100</v>
      </c>
      <c r="U35" s="102"/>
      <c r="V35" s="102"/>
      <c r="W35" s="102">
        <f t="shared" si="4"/>
        <v>0</v>
      </c>
      <c r="X35" s="170" t="e">
        <f>V35/U35*100</f>
        <v>#DIV/0!</v>
      </c>
      <c r="Y35" s="102"/>
      <c r="Z35" s="102"/>
      <c r="AA35" s="102">
        <f t="shared" si="5"/>
        <v>0</v>
      </c>
      <c r="AB35" s="170" t="e">
        <f>Z35/Y35*100</f>
        <v>#DIV/0!</v>
      </c>
      <c r="AC35" s="102">
        <f t="shared" si="6"/>
        <v>4650</v>
      </c>
      <c r="AD35" s="102">
        <f t="shared" si="7"/>
        <v>4650</v>
      </c>
      <c r="AE35" s="102">
        <f t="shared" si="8"/>
        <v>0</v>
      </c>
      <c r="AF35" s="170">
        <f t="shared" si="9"/>
        <v>100</v>
      </c>
    </row>
    <row r="36" spans="1:32" ht="20.100000000000001" customHeight="1">
      <c r="A36" s="94">
        <v>5</v>
      </c>
      <c r="B36" s="388" t="s">
        <v>467</v>
      </c>
      <c r="C36" s="388"/>
      <c r="D36" s="388"/>
      <c r="E36" s="388"/>
      <c r="F36" s="388"/>
      <c r="G36" s="388"/>
      <c r="H36" s="388"/>
      <c r="I36" s="388"/>
      <c r="J36" s="388"/>
      <c r="K36" s="388"/>
      <c r="L36" s="388"/>
      <c r="M36" s="102"/>
      <c r="N36" s="102"/>
      <c r="O36" s="102">
        <f t="shared" si="0"/>
        <v>0</v>
      </c>
      <c r="P36" s="170" t="e">
        <f t="shared" si="1"/>
        <v>#DIV/0!</v>
      </c>
      <c r="Q36" s="214">
        <v>4650</v>
      </c>
      <c r="R36" s="214">
        <f t="shared" si="10"/>
        <v>4650</v>
      </c>
      <c r="S36" s="102">
        <f t="shared" si="2"/>
        <v>0</v>
      </c>
      <c r="T36" s="170">
        <f t="shared" si="3"/>
        <v>100</v>
      </c>
      <c r="U36" s="102"/>
      <c r="V36" s="102"/>
      <c r="W36" s="102">
        <f t="shared" si="4"/>
        <v>0</v>
      </c>
      <c r="X36" s="170" t="e">
        <f>V36/U36*100</f>
        <v>#DIV/0!</v>
      </c>
      <c r="Y36" s="102"/>
      <c r="Z36" s="102"/>
      <c r="AA36" s="102">
        <f t="shared" si="5"/>
        <v>0</v>
      </c>
      <c r="AB36" s="170" t="e">
        <f>Z36/Y36*100</f>
        <v>#DIV/0!</v>
      </c>
      <c r="AC36" s="102">
        <f t="shared" si="6"/>
        <v>4650</v>
      </c>
      <c r="AD36" s="102">
        <f t="shared" si="7"/>
        <v>4650</v>
      </c>
      <c r="AE36" s="102">
        <f t="shared" si="8"/>
        <v>0</v>
      </c>
      <c r="AF36" s="170">
        <f t="shared" si="9"/>
        <v>100</v>
      </c>
    </row>
    <row r="37" spans="1:32" ht="20.100000000000001" customHeight="1">
      <c r="A37" s="94">
        <v>6</v>
      </c>
      <c r="B37" s="388" t="s">
        <v>467</v>
      </c>
      <c r="C37" s="388"/>
      <c r="D37" s="388"/>
      <c r="E37" s="388"/>
      <c r="F37" s="388"/>
      <c r="G37" s="388"/>
      <c r="H37" s="388"/>
      <c r="I37" s="388"/>
      <c r="J37" s="388"/>
      <c r="K37" s="388"/>
      <c r="L37" s="388"/>
      <c r="M37" s="102"/>
      <c r="N37" s="102"/>
      <c r="O37" s="102">
        <f t="shared" si="0"/>
        <v>0</v>
      </c>
      <c r="P37" s="170" t="e">
        <f t="shared" ref="P37:P44" si="11">N37/M37*100</f>
        <v>#DIV/0!</v>
      </c>
      <c r="Q37" s="214">
        <v>4650</v>
      </c>
      <c r="R37" s="214">
        <f t="shared" si="10"/>
        <v>4650</v>
      </c>
      <c r="S37" s="102">
        <f t="shared" si="2"/>
        <v>0</v>
      </c>
      <c r="T37" s="238">
        <f t="shared" ref="T37:T44" si="12">R37/Q37*100</f>
        <v>100</v>
      </c>
      <c r="U37" s="102"/>
      <c r="V37" s="102"/>
      <c r="W37" s="102">
        <f t="shared" si="4"/>
        <v>0</v>
      </c>
      <c r="X37" s="170" t="e">
        <f t="shared" ref="X37:X44" si="13">V37/U37*100</f>
        <v>#DIV/0!</v>
      </c>
      <c r="Y37" s="102"/>
      <c r="Z37" s="102"/>
      <c r="AA37" s="102">
        <f t="shared" si="5"/>
        <v>0</v>
      </c>
      <c r="AB37" s="170" t="e">
        <f t="shared" ref="AB37:AB44" si="14">Z37/Y37*100</f>
        <v>#DIV/0!</v>
      </c>
      <c r="AC37" s="102">
        <f t="shared" si="6"/>
        <v>4650</v>
      </c>
      <c r="AD37" s="102">
        <f t="shared" si="7"/>
        <v>4650</v>
      </c>
      <c r="AE37" s="102">
        <f t="shared" si="8"/>
        <v>0</v>
      </c>
      <c r="AF37" s="170">
        <f t="shared" ref="AF37:AF44" si="15">AD37/AC37*100</f>
        <v>100</v>
      </c>
    </row>
    <row r="38" spans="1:32" ht="47.45" customHeight="1">
      <c r="A38" s="94">
        <v>7</v>
      </c>
      <c r="B38" s="388" t="s">
        <v>468</v>
      </c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102"/>
      <c r="N38" s="102"/>
      <c r="O38" s="102">
        <f t="shared" si="0"/>
        <v>0</v>
      </c>
      <c r="P38" s="170" t="e">
        <f t="shared" si="11"/>
        <v>#DIV/0!</v>
      </c>
      <c r="Q38" s="230">
        <v>9500</v>
      </c>
      <c r="R38" s="230">
        <f t="shared" si="10"/>
        <v>9500</v>
      </c>
      <c r="S38" s="102">
        <f t="shared" si="2"/>
        <v>0</v>
      </c>
      <c r="T38" s="238">
        <f t="shared" si="12"/>
        <v>100</v>
      </c>
      <c r="U38" s="102"/>
      <c r="V38" s="102"/>
      <c r="W38" s="102">
        <f t="shared" si="4"/>
        <v>0</v>
      </c>
      <c r="X38" s="170" t="e">
        <f t="shared" si="13"/>
        <v>#DIV/0!</v>
      </c>
      <c r="Y38" s="102"/>
      <c r="Z38" s="102"/>
      <c r="AA38" s="102">
        <f t="shared" si="5"/>
        <v>0</v>
      </c>
      <c r="AB38" s="170" t="e">
        <f t="shared" si="14"/>
        <v>#DIV/0!</v>
      </c>
      <c r="AC38" s="102">
        <f t="shared" si="6"/>
        <v>9500</v>
      </c>
      <c r="AD38" s="102">
        <f t="shared" si="7"/>
        <v>9500</v>
      </c>
      <c r="AE38" s="102">
        <f t="shared" si="8"/>
        <v>0</v>
      </c>
      <c r="AF38" s="170">
        <f t="shared" si="15"/>
        <v>100</v>
      </c>
    </row>
    <row r="39" spans="1:32" ht="20.100000000000001" customHeight="1">
      <c r="A39" s="94">
        <v>8</v>
      </c>
      <c r="B39" s="460" t="s">
        <v>469</v>
      </c>
      <c r="C39" s="461"/>
      <c r="D39" s="461"/>
      <c r="E39" s="461"/>
      <c r="F39" s="461"/>
      <c r="G39" s="461"/>
      <c r="H39" s="461"/>
      <c r="I39" s="461"/>
      <c r="J39" s="461"/>
      <c r="K39" s="461"/>
      <c r="L39" s="462"/>
      <c r="M39" s="102"/>
      <c r="N39" s="102"/>
      <c r="O39" s="102">
        <f t="shared" si="0"/>
        <v>0</v>
      </c>
      <c r="P39" s="170" t="e">
        <f t="shared" si="11"/>
        <v>#DIV/0!</v>
      </c>
      <c r="Q39" s="230">
        <v>10500</v>
      </c>
      <c r="R39" s="230">
        <f t="shared" si="10"/>
        <v>10500</v>
      </c>
      <c r="S39" s="102">
        <f t="shared" si="2"/>
        <v>0</v>
      </c>
      <c r="T39" s="238">
        <f t="shared" si="12"/>
        <v>100</v>
      </c>
      <c r="U39" s="102"/>
      <c r="V39" s="102"/>
      <c r="W39" s="102">
        <f t="shared" si="4"/>
        <v>0</v>
      </c>
      <c r="X39" s="170" t="e">
        <f t="shared" si="13"/>
        <v>#DIV/0!</v>
      </c>
      <c r="Y39" s="102"/>
      <c r="Z39" s="102"/>
      <c r="AA39" s="102">
        <f t="shared" si="5"/>
        <v>0</v>
      </c>
      <c r="AB39" s="170" t="e">
        <f t="shared" si="14"/>
        <v>#DIV/0!</v>
      </c>
      <c r="AC39" s="102">
        <f t="shared" si="6"/>
        <v>10500</v>
      </c>
      <c r="AD39" s="102">
        <f t="shared" si="7"/>
        <v>10500</v>
      </c>
      <c r="AE39" s="102">
        <f t="shared" si="8"/>
        <v>0</v>
      </c>
      <c r="AF39" s="170">
        <f t="shared" si="15"/>
        <v>100</v>
      </c>
    </row>
    <row r="40" spans="1:32" ht="20.100000000000001" customHeight="1">
      <c r="A40" s="94">
        <v>9</v>
      </c>
      <c r="B40" s="460" t="s">
        <v>470</v>
      </c>
      <c r="C40" s="461"/>
      <c r="D40" s="461"/>
      <c r="E40" s="461"/>
      <c r="F40" s="461"/>
      <c r="G40" s="461"/>
      <c r="H40" s="461"/>
      <c r="I40" s="461"/>
      <c r="J40" s="461"/>
      <c r="K40" s="461"/>
      <c r="L40" s="462"/>
      <c r="M40" s="102"/>
      <c r="N40" s="102"/>
      <c r="O40" s="102">
        <f t="shared" si="0"/>
        <v>0</v>
      </c>
      <c r="P40" s="170" t="e">
        <f t="shared" si="11"/>
        <v>#DIV/0!</v>
      </c>
      <c r="Q40" s="230">
        <v>1900</v>
      </c>
      <c r="R40" s="230">
        <f t="shared" si="10"/>
        <v>1900</v>
      </c>
      <c r="S40" s="102">
        <f t="shared" si="2"/>
        <v>0</v>
      </c>
      <c r="T40" s="238">
        <f t="shared" si="12"/>
        <v>100</v>
      </c>
      <c r="U40" s="102"/>
      <c r="V40" s="102"/>
      <c r="W40" s="102">
        <f t="shared" si="4"/>
        <v>0</v>
      </c>
      <c r="X40" s="170" t="e">
        <f t="shared" si="13"/>
        <v>#DIV/0!</v>
      </c>
      <c r="Y40" s="102"/>
      <c r="Z40" s="102"/>
      <c r="AA40" s="102">
        <f t="shared" si="5"/>
        <v>0</v>
      </c>
      <c r="AB40" s="170" t="e">
        <f t="shared" si="14"/>
        <v>#DIV/0!</v>
      </c>
      <c r="AC40" s="102">
        <f t="shared" si="6"/>
        <v>1900</v>
      </c>
      <c r="AD40" s="102">
        <f t="shared" si="7"/>
        <v>1900</v>
      </c>
      <c r="AE40" s="102">
        <f t="shared" si="8"/>
        <v>0</v>
      </c>
      <c r="AF40" s="170">
        <f t="shared" si="15"/>
        <v>100</v>
      </c>
    </row>
    <row r="41" spans="1:32" ht="20.100000000000001" customHeight="1">
      <c r="A41" s="94">
        <v>10</v>
      </c>
      <c r="B41" s="394"/>
      <c r="C41" s="395"/>
      <c r="D41" s="395"/>
      <c r="E41" s="395"/>
      <c r="F41" s="395"/>
      <c r="G41" s="395"/>
      <c r="H41" s="395"/>
      <c r="I41" s="395"/>
      <c r="J41" s="395"/>
      <c r="K41" s="395"/>
      <c r="L41" s="396"/>
      <c r="M41" s="102"/>
      <c r="N41" s="102"/>
      <c r="O41" s="102">
        <f t="shared" si="0"/>
        <v>0</v>
      </c>
      <c r="P41" s="170" t="e">
        <f t="shared" si="11"/>
        <v>#DIV/0!</v>
      </c>
      <c r="Q41" s="102"/>
      <c r="R41" s="102"/>
      <c r="S41" s="102">
        <f t="shared" si="2"/>
        <v>0</v>
      </c>
      <c r="T41" s="238" t="e">
        <f t="shared" si="12"/>
        <v>#DIV/0!</v>
      </c>
      <c r="U41" s="102"/>
      <c r="V41" s="102"/>
      <c r="W41" s="102">
        <f t="shared" si="4"/>
        <v>0</v>
      </c>
      <c r="X41" s="170" t="e">
        <f t="shared" si="13"/>
        <v>#DIV/0!</v>
      </c>
      <c r="Y41" s="102"/>
      <c r="Z41" s="102"/>
      <c r="AA41" s="102">
        <f t="shared" si="5"/>
        <v>0</v>
      </c>
      <c r="AB41" s="170" t="e">
        <f t="shared" si="14"/>
        <v>#DIV/0!</v>
      </c>
      <c r="AC41" s="102">
        <f t="shared" si="6"/>
        <v>0</v>
      </c>
      <c r="AD41" s="102">
        <f t="shared" si="7"/>
        <v>0</v>
      </c>
      <c r="AE41" s="102">
        <f t="shared" si="8"/>
        <v>0</v>
      </c>
      <c r="AF41" s="170" t="e">
        <f t="shared" si="15"/>
        <v>#DIV/0!</v>
      </c>
    </row>
    <row r="42" spans="1:32" ht="20.100000000000001" customHeight="1">
      <c r="A42" s="94">
        <v>11</v>
      </c>
      <c r="B42" s="394"/>
      <c r="C42" s="395"/>
      <c r="D42" s="395"/>
      <c r="E42" s="395"/>
      <c r="F42" s="395"/>
      <c r="G42" s="395"/>
      <c r="H42" s="395"/>
      <c r="I42" s="395"/>
      <c r="J42" s="395"/>
      <c r="K42" s="395"/>
      <c r="L42" s="396"/>
      <c r="M42" s="102"/>
      <c r="N42" s="102"/>
      <c r="O42" s="102">
        <f t="shared" si="0"/>
        <v>0</v>
      </c>
      <c r="P42" s="170" t="e">
        <f t="shared" si="11"/>
        <v>#DIV/0!</v>
      </c>
      <c r="Q42" s="102"/>
      <c r="R42" s="102"/>
      <c r="S42" s="102">
        <f t="shared" si="2"/>
        <v>0</v>
      </c>
      <c r="T42" s="238" t="e">
        <f t="shared" si="12"/>
        <v>#DIV/0!</v>
      </c>
      <c r="U42" s="102"/>
      <c r="V42" s="102"/>
      <c r="W42" s="102">
        <f t="shared" si="4"/>
        <v>0</v>
      </c>
      <c r="X42" s="170" t="e">
        <f t="shared" si="13"/>
        <v>#DIV/0!</v>
      </c>
      <c r="Y42" s="102"/>
      <c r="Z42" s="102"/>
      <c r="AA42" s="102">
        <f t="shared" si="5"/>
        <v>0</v>
      </c>
      <c r="AB42" s="170" t="e">
        <f t="shared" si="14"/>
        <v>#DIV/0!</v>
      </c>
      <c r="AC42" s="102">
        <f t="shared" si="6"/>
        <v>0</v>
      </c>
      <c r="AD42" s="102">
        <f t="shared" si="7"/>
        <v>0</v>
      </c>
      <c r="AE42" s="102">
        <f t="shared" si="8"/>
        <v>0</v>
      </c>
      <c r="AF42" s="170" t="e">
        <f t="shared" si="15"/>
        <v>#DIV/0!</v>
      </c>
    </row>
    <row r="43" spans="1:32" ht="20.100000000000001" customHeight="1">
      <c r="A43" s="94">
        <v>12</v>
      </c>
      <c r="B43" s="394"/>
      <c r="C43" s="395"/>
      <c r="D43" s="395"/>
      <c r="E43" s="395"/>
      <c r="F43" s="395"/>
      <c r="G43" s="395"/>
      <c r="H43" s="395"/>
      <c r="I43" s="395"/>
      <c r="J43" s="395"/>
      <c r="K43" s="395"/>
      <c r="L43" s="396"/>
      <c r="M43" s="102"/>
      <c r="N43" s="102"/>
      <c r="O43" s="102">
        <f t="shared" si="0"/>
        <v>0</v>
      </c>
      <c r="P43" s="170" t="e">
        <f t="shared" si="11"/>
        <v>#DIV/0!</v>
      </c>
      <c r="Q43" s="102"/>
      <c r="R43" s="102"/>
      <c r="S43" s="102">
        <f t="shared" si="2"/>
        <v>0</v>
      </c>
      <c r="T43" s="238" t="e">
        <f t="shared" si="12"/>
        <v>#DIV/0!</v>
      </c>
      <c r="U43" s="102"/>
      <c r="V43" s="102"/>
      <c r="W43" s="102">
        <f t="shared" si="4"/>
        <v>0</v>
      </c>
      <c r="X43" s="170" t="e">
        <f t="shared" si="13"/>
        <v>#DIV/0!</v>
      </c>
      <c r="Y43" s="102"/>
      <c r="Z43" s="102"/>
      <c r="AA43" s="102">
        <f t="shared" si="5"/>
        <v>0</v>
      </c>
      <c r="AB43" s="170" t="e">
        <f t="shared" si="14"/>
        <v>#DIV/0!</v>
      </c>
      <c r="AC43" s="102">
        <f t="shared" si="6"/>
        <v>0</v>
      </c>
      <c r="AD43" s="102">
        <f t="shared" si="7"/>
        <v>0</v>
      </c>
      <c r="AE43" s="102">
        <f t="shared" si="8"/>
        <v>0</v>
      </c>
      <c r="AF43" s="170" t="e">
        <f t="shared" si="15"/>
        <v>#DIV/0!</v>
      </c>
    </row>
    <row r="44" spans="1:32" ht="20.100000000000001" customHeight="1">
      <c r="A44" s="94">
        <v>13</v>
      </c>
      <c r="B44" s="394"/>
      <c r="C44" s="395"/>
      <c r="D44" s="395"/>
      <c r="E44" s="395"/>
      <c r="F44" s="395"/>
      <c r="G44" s="395"/>
      <c r="H44" s="395"/>
      <c r="I44" s="395"/>
      <c r="J44" s="395"/>
      <c r="K44" s="395"/>
      <c r="L44" s="396"/>
      <c r="M44" s="102"/>
      <c r="N44" s="102"/>
      <c r="O44" s="102">
        <f t="shared" si="0"/>
        <v>0</v>
      </c>
      <c r="P44" s="170" t="e">
        <f t="shared" si="11"/>
        <v>#DIV/0!</v>
      </c>
      <c r="Q44" s="102"/>
      <c r="R44" s="102"/>
      <c r="S44" s="102">
        <f t="shared" si="2"/>
        <v>0</v>
      </c>
      <c r="T44" s="238" t="e">
        <f t="shared" si="12"/>
        <v>#DIV/0!</v>
      </c>
      <c r="U44" s="102"/>
      <c r="V44" s="102"/>
      <c r="W44" s="102">
        <f t="shared" si="4"/>
        <v>0</v>
      </c>
      <c r="X44" s="170" t="e">
        <f t="shared" si="13"/>
        <v>#DIV/0!</v>
      </c>
      <c r="Y44" s="102"/>
      <c r="Z44" s="102"/>
      <c r="AA44" s="102">
        <f t="shared" si="5"/>
        <v>0</v>
      </c>
      <c r="AB44" s="170" t="e">
        <f t="shared" si="14"/>
        <v>#DIV/0!</v>
      </c>
      <c r="AC44" s="102">
        <f t="shared" si="6"/>
        <v>0</v>
      </c>
      <c r="AD44" s="102">
        <f t="shared" si="7"/>
        <v>0</v>
      </c>
      <c r="AE44" s="102">
        <f t="shared" si="8"/>
        <v>0</v>
      </c>
      <c r="AF44" s="170" t="e">
        <f t="shared" si="15"/>
        <v>#DIV/0!</v>
      </c>
    </row>
    <row r="45" spans="1:32" ht="20.100000000000001" customHeight="1">
      <c r="A45" s="94">
        <v>14</v>
      </c>
      <c r="B45" s="394"/>
      <c r="C45" s="395"/>
      <c r="D45" s="395"/>
      <c r="E45" s="395"/>
      <c r="F45" s="395"/>
      <c r="G45" s="395"/>
      <c r="H45" s="395"/>
      <c r="I45" s="395"/>
      <c r="J45" s="395"/>
      <c r="K45" s="395"/>
      <c r="L45" s="396"/>
      <c r="M45" s="102"/>
      <c r="N45" s="102"/>
      <c r="O45" s="102">
        <f t="shared" si="0"/>
        <v>0</v>
      </c>
      <c r="P45" s="170" t="e">
        <f>N45/M45*100</f>
        <v>#DIV/0!</v>
      </c>
      <c r="Q45" s="102"/>
      <c r="R45" s="102"/>
      <c r="S45" s="102">
        <f t="shared" si="2"/>
        <v>0</v>
      </c>
      <c r="T45" s="238" t="e">
        <f t="shared" si="3"/>
        <v>#DIV/0!</v>
      </c>
      <c r="U45" s="102"/>
      <c r="V45" s="102"/>
      <c r="W45" s="102">
        <f t="shared" si="4"/>
        <v>0</v>
      </c>
      <c r="X45" s="170" t="e">
        <f>V45/U45*100</f>
        <v>#DIV/0!</v>
      </c>
      <c r="Y45" s="102"/>
      <c r="Z45" s="102"/>
      <c r="AA45" s="102">
        <f t="shared" si="5"/>
        <v>0</v>
      </c>
      <c r="AB45" s="170" t="e">
        <f>Z45/Y45*100</f>
        <v>#DIV/0!</v>
      </c>
      <c r="AC45" s="102">
        <f t="shared" si="6"/>
        <v>0</v>
      </c>
      <c r="AD45" s="102">
        <f t="shared" si="7"/>
        <v>0</v>
      </c>
      <c r="AE45" s="102">
        <f t="shared" si="8"/>
        <v>0</v>
      </c>
      <c r="AF45" s="170" t="e">
        <f t="shared" si="9"/>
        <v>#DIV/0!</v>
      </c>
    </row>
    <row r="46" spans="1:32" ht="20.100000000000001" customHeight="1">
      <c r="A46" s="94">
        <v>15</v>
      </c>
      <c r="B46" s="394"/>
      <c r="C46" s="412"/>
      <c r="D46" s="412"/>
      <c r="E46" s="412"/>
      <c r="F46" s="412"/>
      <c r="G46" s="412"/>
      <c r="H46" s="412"/>
      <c r="I46" s="412"/>
      <c r="J46" s="412"/>
      <c r="K46" s="412"/>
      <c r="L46" s="413"/>
      <c r="M46" s="102"/>
      <c r="N46" s="102"/>
      <c r="O46" s="102"/>
      <c r="P46" s="170" t="e">
        <f t="shared" si="1"/>
        <v>#DIV/0!</v>
      </c>
      <c r="Q46" s="102"/>
      <c r="R46" s="102"/>
      <c r="S46" s="102">
        <f t="shared" si="2"/>
        <v>0</v>
      </c>
      <c r="T46" s="238" t="e">
        <f t="shared" si="3"/>
        <v>#DIV/0!</v>
      </c>
      <c r="U46" s="102"/>
      <c r="V46" s="102"/>
      <c r="W46" s="102"/>
      <c r="X46" s="170"/>
      <c r="Y46" s="102"/>
      <c r="Z46" s="102"/>
      <c r="AA46" s="102"/>
      <c r="AB46" s="170"/>
      <c r="AC46" s="102">
        <f t="shared" si="6"/>
        <v>0</v>
      </c>
      <c r="AD46" s="102">
        <f t="shared" si="7"/>
        <v>0</v>
      </c>
      <c r="AE46" s="102">
        <f t="shared" si="8"/>
        <v>0</v>
      </c>
      <c r="AF46" s="170" t="e">
        <f t="shared" si="9"/>
        <v>#DIV/0!</v>
      </c>
    </row>
    <row r="47" spans="1:32" ht="20.100000000000001" customHeight="1">
      <c r="A47" s="94">
        <v>16</v>
      </c>
      <c r="B47" s="394"/>
      <c r="C47" s="412"/>
      <c r="D47" s="412"/>
      <c r="E47" s="412"/>
      <c r="F47" s="412"/>
      <c r="G47" s="412"/>
      <c r="H47" s="412"/>
      <c r="I47" s="412"/>
      <c r="J47" s="412"/>
      <c r="K47" s="412"/>
      <c r="L47" s="413"/>
      <c r="M47" s="102"/>
      <c r="N47" s="102"/>
      <c r="O47" s="102"/>
      <c r="P47" s="170" t="e">
        <f t="shared" si="1"/>
        <v>#DIV/0!</v>
      </c>
      <c r="Q47" s="102"/>
      <c r="R47" s="102"/>
      <c r="S47" s="102">
        <f t="shared" si="2"/>
        <v>0</v>
      </c>
      <c r="T47" s="238" t="e">
        <f t="shared" si="3"/>
        <v>#DIV/0!</v>
      </c>
      <c r="U47" s="102"/>
      <c r="V47" s="102"/>
      <c r="W47" s="102"/>
      <c r="X47" s="170"/>
      <c r="Y47" s="102"/>
      <c r="Z47" s="102"/>
      <c r="AA47" s="102"/>
      <c r="AB47" s="170"/>
      <c r="AC47" s="102">
        <f t="shared" si="6"/>
        <v>0</v>
      </c>
      <c r="AD47" s="102">
        <f t="shared" si="7"/>
        <v>0</v>
      </c>
      <c r="AE47" s="102">
        <f t="shared" si="8"/>
        <v>0</v>
      </c>
      <c r="AF47" s="170" t="e">
        <f t="shared" si="9"/>
        <v>#DIV/0!</v>
      </c>
    </row>
    <row r="48" spans="1:32" ht="24.95" customHeight="1">
      <c r="A48" s="391" t="s">
        <v>53</v>
      </c>
      <c r="B48" s="392"/>
      <c r="C48" s="392"/>
      <c r="D48" s="392"/>
      <c r="E48" s="392"/>
      <c r="F48" s="392"/>
      <c r="G48" s="392"/>
      <c r="H48" s="392"/>
      <c r="I48" s="392"/>
      <c r="J48" s="392"/>
      <c r="K48" s="392"/>
      <c r="L48" s="393"/>
      <c r="M48" s="169">
        <f>SUM(M32:M45)</f>
        <v>0</v>
      </c>
      <c r="N48" s="169">
        <f>SUM(N32:N45)</f>
        <v>0</v>
      </c>
      <c r="O48" s="137">
        <f>SUM(O32:O45)</f>
        <v>0</v>
      </c>
      <c r="P48" s="171" t="e">
        <f t="shared" si="1"/>
        <v>#DIV/0!</v>
      </c>
      <c r="Q48" s="215">
        <f>SUM(Q32:Q47)</f>
        <v>54950</v>
      </c>
      <c r="R48" s="215">
        <f>SUM(R32:R47)</f>
        <v>54950</v>
      </c>
      <c r="S48" s="137">
        <f>SUM(S32:S47)</f>
        <v>0</v>
      </c>
      <c r="T48" s="171">
        <f t="shared" si="3"/>
        <v>100</v>
      </c>
      <c r="U48" s="169">
        <f>SUM(U32:U45)</f>
        <v>0</v>
      </c>
      <c r="V48" s="169">
        <f>SUM(V32:V45)</f>
        <v>0</v>
      </c>
      <c r="W48" s="137">
        <f>SUM(W32:W45)</f>
        <v>0</v>
      </c>
      <c r="X48" s="171" t="e">
        <f>V48/U48*100</f>
        <v>#DIV/0!</v>
      </c>
      <c r="Y48" s="169">
        <f>SUM(Y32:Y45)</f>
        <v>0</v>
      </c>
      <c r="Z48" s="169">
        <f>SUM(Z32:Z45)</f>
        <v>0</v>
      </c>
      <c r="AA48" s="137">
        <f>SUM(AA32:AA45)</f>
        <v>0</v>
      </c>
      <c r="AB48" s="171" t="e">
        <f>Z48/Y48*100</f>
        <v>#DIV/0!</v>
      </c>
      <c r="AC48" s="169">
        <f>SUM(AC32:AC47)</f>
        <v>54950</v>
      </c>
      <c r="AD48" s="169">
        <f>SUM(AD32:AD47)</f>
        <v>54950</v>
      </c>
      <c r="AE48" s="137">
        <f>SUM(AE32:AE47)</f>
        <v>0</v>
      </c>
      <c r="AF48" s="171">
        <f t="shared" si="9"/>
        <v>100</v>
      </c>
    </row>
    <row r="49" spans="1:32" ht="24.95" customHeight="1">
      <c r="A49" s="394" t="s">
        <v>54</v>
      </c>
      <c r="B49" s="395"/>
      <c r="C49" s="395"/>
      <c r="D49" s="395"/>
      <c r="E49" s="395"/>
      <c r="F49" s="395"/>
      <c r="G49" s="395"/>
      <c r="H49" s="395"/>
      <c r="I49" s="395"/>
      <c r="J49" s="395"/>
      <c r="K49" s="395"/>
      <c r="L49" s="396"/>
      <c r="M49" s="172">
        <f>M48/AC48*100</f>
        <v>0</v>
      </c>
      <c r="N49" s="172">
        <f>N48/AD48*100</f>
        <v>0</v>
      </c>
      <c r="O49" s="80"/>
      <c r="P49" s="80"/>
      <c r="Q49" s="172">
        <f>Q48/AC48*100</f>
        <v>100</v>
      </c>
      <c r="R49" s="172">
        <f>R48/AD48*100</f>
        <v>100</v>
      </c>
      <c r="S49" s="80"/>
      <c r="T49" s="80"/>
      <c r="U49" s="172">
        <f>U48/AC48*100</f>
        <v>0</v>
      </c>
      <c r="V49" s="172">
        <f>V48/AD48*100</f>
        <v>0</v>
      </c>
      <c r="W49" s="80"/>
      <c r="X49" s="80"/>
      <c r="Y49" s="172">
        <f>Y48/AC48*100</f>
        <v>0</v>
      </c>
      <c r="Z49" s="172">
        <f>Z48/AD48*100</f>
        <v>0</v>
      </c>
      <c r="AA49" s="80"/>
      <c r="AB49" s="80"/>
      <c r="AC49" s="172">
        <f>SUM(M49,Q49,U49,Y49)</f>
        <v>100</v>
      </c>
      <c r="AD49" s="172">
        <f>SUM(N49,R49,V49,Z49)</f>
        <v>100</v>
      </c>
      <c r="AE49" s="80"/>
      <c r="AF49" s="80"/>
    </row>
    <row r="50" spans="1:32" ht="15" customHeight="1">
      <c r="A50" s="15"/>
      <c r="B50" s="15"/>
      <c r="C50" s="15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</row>
    <row r="51" spans="1:32" ht="15" customHeight="1">
      <c r="A51" s="15"/>
      <c r="B51" s="15"/>
      <c r="C51" s="15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</row>
    <row r="52" spans="1:32" s="37" customFormat="1" ht="31.7" customHeight="1">
      <c r="C52" s="37" t="s">
        <v>180</v>
      </c>
    </row>
    <row r="53" spans="1:32" s="73" customFormat="1">
      <c r="A53" s="2"/>
      <c r="B53" s="2"/>
      <c r="C53" s="2"/>
      <c r="D53" s="2"/>
      <c r="E53" s="2"/>
      <c r="F53" s="2"/>
      <c r="G53" s="2"/>
      <c r="H53" s="2"/>
      <c r="I53" s="2"/>
      <c r="J53" s="2"/>
      <c r="L53" s="2"/>
      <c r="AD53" s="455" t="s">
        <v>430</v>
      </c>
      <c r="AE53" s="455"/>
      <c r="AF53" s="455"/>
    </row>
    <row r="54" spans="1:32" s="74" customFormat="1" ht="34.5" customHeight="1">
      <c r="A54" s="265" t="s">
        <v>49</v>
      </c>
      <c r="B54" s="382" t="s">
        <v>229</v>
      </c>
      <c r="C54" s="384"/>
      <c r="D54" s="266" t="s">
        <v>231</v>
      </c>
      <c r="E54" s="266"/>
      <c r="F54" s="266" t="s">
        <v>151</v>
      </c>
      <c r="G54" s="266"/>
      <c r="H54" s="266" t="s">
        <v>355</v>
      </c>
      <c r="I54" s="266"/>
      <c r="J54" s="266" t="s">
        <v>356</v>
      </c>
      <c r="K54" s="266"/>
      <c r="L54" s="266" t="s">
        <v>390</v>
      </c>
      <c r="M54" s="266"/>
      <c r="N54" s="266"/>
      <c r="O54" s="266"/>
      <c r="P54" s="266"/>
      <c r="Q54" s="266"/>
      <c r="R54" s="266"/>
      <c r="S54" s="266"/>
      <c r="T54" s="266"/>
      <c r="U54" s="266"/>
      <c r="V54" s="266" t="s">
        <v>230</v>
      </c>
      <c r="W54" s="266"/>
      <c r="X54" s="266"/>
      <c r="Y54" s="266"/>
      <c r="Z54" s="266"/>
      <c r="AA54" s="266" t="s">
        <v>366</v>
      </c>
      <c r="AB54" s="266"/>
      <c r="AC54" s="266"/>
      <c r="AD54" s="266"/>
      <c r="AE54" s="266"/>
      <c r="AF54" s="266"/>
    </row>
    <row r="55" spans="1:32" s="74" customFormat="1" ht="52.5" customHeight="1">
      <c r="A55" s="265"/>
      <c r="B55" s="410"/>
      <c r="C55" s="411"/>
      <c r="D55" s="266"/>
      <c r="E55" s="266"/>
      <c r="F55" s="266"/>
      <c r="G55" s="266"/>
      <c r="H55" s="266"/>
      <c r="I55" s="266"/>
      <c r="J55" s="266"/>
      <c r="K55" s="266"/>
      <c r="L55" s="266" t="s">
        <v>209</v>
      </c>
      <c r="M55" s="266"/>
      <c r="N55" s="266" t="s">
        <v>213</v>
      </c>
      <c r="O55" s="266"/>
      <c r="P55" s="266" t="s">
        <v>214</v>
      </c>
      <c r="Q55" s="266"/>
      <c r="R55" s="266"/>
      <c r="S55" s="266"/>
      <c r="T55" s="266"/>
      <c r="U55" s="266"/>
      <c r="V55" s="266"/>
      <c r="W55" s="266"/>
      <c r="X55" s="266"/>
      <c r="Y55" s="266"/>
      <c r="Z55" s="266"/>
      <c r="AA55" s="266"/>
      <c r="AB55" s="266"/>
      <c r="AC55" s="266"/>
      <c r="AD55" s="266"/>
      <c r="AE55" s="266"/>
      <c r="AF55" s="266"/>
    </row>
    <row r="56" spans="1:32" s="75" customFormat="1" ht="82.5" customHeight="1">
      <c r="A56" s="265"/>
      <c r="B56" s="385"/>
      <c r="C56" s="387"/>
      <c r="D56" s="266"/>
      <c r="E56" s="266"/>
      <c r="F56" s="266"/>
      <c r="G56" s="266"/>
      <c r="H56" s="266"/>
      <c r="I56" s="266"/>
      <c r="J56" s="266"/>
      <c r="K56" s="266"/>
      <c r="L56" s="266"/>
      <c r="M56" s="266"/>
      <c r="N56" s="266"/>
      <c r="O56" s="266"/>
      <c r="P56" s="266" t="s">
        <v>210</v>
      </c>
      <c r="Q56" s="266"/>
      <c r="R56" s="266" t="s">
        <v>211</v>
      </c>
      <c r="S56" s="266"/>
      <c r="T56" s="266" t="s">
        <v>212</v>
      </c>
      <c r="U56" s="266"/>
      <c r="V56" s="266"/>
      <c r="W56" s="266"/>
      <c r="X56" s="266"/>
      <c r="Y56" s="266"/>
      <c r="Z56" s="266"/>
      <c r="AA56" s="266"/>
      <c r="AB56" s="266"/>
      <c r="AC56" s="266"/>
      <c r="AD56" s="266"/>
      <c r="AE56" s="266"/>
      <c r="AF56" s="266"/>
    </row>
    <row r="57" spans="1:32" s="74" customFormat="1" ht="18.95" customHeight="1">
      <c r="A57" s="5">
        <v>1</v>
      </c>
      <c r="B57" s="263">
        <v>2</v>
      </c>
      <c r="C57" s="264"/>
      <c r="D57" s="266">
        <v>3</v>
      </c>
      <c r="E57" s="266"/>
      <c r="F57" s="266">
        <v>4</v>
      </c>
      <c r="G57" s="266"/>
      <c r="H57" s="266">
        <v>5</v>
      </c>
      <c r="I57" s="266"/>
      <c r="J57" s="266">
        <v>6</v>
      </c>
      <c r="K57" s="266"/>
      <c r="L57" s="263">
        <v>7</v>
      </c>
      <c r="M57" s="264"/>
      <c r="N57" s="263">
        <v>8</v>
      </c>
      <c r="O57" s="264"/>
      <c r="P57" s="266">
        <v>9</v>
      </c>
      <c r="Q57" s="266"/>
      <c r="R57" s="265">
        <v>10</v>
      </c>
      <c r="S57" s="265"/>
      <c r="T57" s="266">
        <v>11</v>
      </c>
      <c r="U57" s="266"/>
      <c r="V57" s="266">
        <v>12</v>
      </c>
      <c r="W57" s="266"/>
      <c r="X57" s="266"/>
      <c r="Y57" s="266"/>
      <c r="Z57" s="266"/>
      <c r="AA57" s="266">
        <v>13</v>
      </c>
      <c r="AB57" s="266"/>
      <c r="AC57" s="266"/>
      <c r="AD57" s="266"/>
      <c r="AE57" s="266"/>
      <c r="AF57" s="266"/>
    </row>
    <row r="58" spans="1:32" s="74" customFormat="1" ht="20.100000000000001" customHeight="1">
      <c r="A58" s="92"/>
      <c r="B58" s="414"/>
      <c r="C58" s="415"/>
      <c r="D58" s="266"/>
      <c r="E58" s="266"/>
      <c r="F58" s="331"/>
      <c r="G58" s="331"/>
      <c r="H58" s="331"/>
      <c r="I58" s="331"/>
      <c r="J58" s="331"/>
      <c r="K58" s="331"/>
      <c r="L58" s="301"/>
      <c r="M58" s="303"/>
      <c r="N58" s="360">
        <f t="shared" ref="N58:N64" si="16">SUM(P58,R58,T58)</f>
        <v>0</v>
      </c>
      <c r="O58" s="361"/>
      <c r="P58" s="331"/>
      <c r="Q58" s="331"/>
      <c r="R58" s="331"/>
      <c r="S58" s="331"/>
      <c r="T58" s="331"/>
      <c r="U58" s="331"/>
      <c r="V58" s="406"/>
      <c r="W58" s="406"/>
      <c r="X58" s="406"/>
      <c r="Y58" s="406"/>
      <c r="Z58" s="406"/>
      <c r="AA58" s="359"/>
      <c r="AB58" s="359"/>
      <c r="AC58" s="359"/>
      <c r="AD58" s="359"/>
      <c r="AE58" s="359"/>
      <c r="AF58" s="359"/>
    </row>
    <row r="59" spans="1:32" s="74" customFormat="1" ht="20.100000000000001" customHeight="1">
      <c r="A59" s="92"/>
      <c r="B59" s="414"/>
      <c r="C59" s="415"/>
      <c r="D59" s="266"/>
      <c r="E59" s="266"/>
      <c r="F59" s="331"/>
      <c r="G59" s="331"/>
      <c r="H59" s="331"/>
      <c r="I59" s="331"/>
      <c r="J59" s="331"/>
      <c r="K59" s="331"/>
      <c r="L59" s="301"/>
      <c r="M59" s="303"/>
      <c r="N59" s="360">
        <f t="shared" si="16"/>
        <v>0</v>
      </c>
      <c r="O59" s="361"/>
      <c r="P59" s="331"/>
      <c r="Q59" s="331"/>
      <c r="R59" s="331"/>
      <c r="S59" s="331"/>
      <c r="T59" s="331"/>
      <c r="U59" s="331"/>
      <c r="V59" s="406"/>
      <c r="W59" s="406"/>
      <c r="X59" s="406"/>
      <c r="Y59" s="406"/>
      <c r="Z59" s="406"/>
      <c r="AA59" s="359"/>
      <c r="AB59" s="359"/>
      <c r="AC59" s="359"/>
      <c r="AD59" s="359"/>
      <c r="AE59" s="359"/>
      <c r="AF59" s="359"/>
    </row>
    <row r="60" spans="1:32" s="74" customFormat="1" ht="20.100000000000001" customHeight="1">
      <c r="A60" s="92"/>
      <c r="B60" s="414"/>
      <c r="C60" s="415"/>
      <c r="D60" s="266"/>
      <c r="E60" s="266"/>
      <c r="F60" s="331"/>
      <c r="G60" s="331"/>
      <c r="H60" s="331"/>
      <c r="I60" s="331"/>
      <c r="J60" s="331"/>
      <c r="K60" s="331"/>
      <c r="L60" s="301"/>
      <c r="M60" s="303"/>
      <c r="N60" s="360">
        <f t="shared" si="16"/>
        <v>0</v>
      </c>
      <c r="O60" s="361"/>
      <c r="P60" s="331"/>
      <c r="Q60" s="331"/>
      <c r="R60" s="331"/>
      <c r="S60" s="331"/>
      <c r="T60" s="331"/>
      <c r="U60" s="331"/>
      <c r="V60" s="406"/>
      <c r="W60" s="406"/>
      <c r="X60" s="406"/>
      <c r="Y60" s="406"/>
      <c r="Z60" s="406"/>
      <c r="AA60" s="359"/>
      <c r="AB60" s="359"/>
      <c r="AC60" s="359"/>
      <c r="AD60" s="359"/>
      <c r="AE60" s="359"/>
      <c r="AF60" s="359"/>
    </row>
    <row r="61" spans="1:32" s="74" customFormat="1" ht="20.100000000000001" customHeight="1">
      <c r="A61" s="92"/>
      <c r="B61" s="414"/>
      <c r="C61" s="415"/>
      <c r="D61" s="266"/>
      <c r="E61" s="266"/>
      <c r="F61" s="331"/>
      <c r="G61" s="331"/>
      <c r="H61" s="331"/>
      <c r="I61" s="331"/>
      <c r="J61" s="331"/>
      <c r="K61" s="331"/>
      <c r="L61" s="301"/>
      <c r="M61" s="303"/>
      <c r="N61" s="360">
        <f t="shared" si="16"/>
        <v>0</v>
      </c>
      <c r="O61" s="361"/>
      <c r="P61" s="331"/>
      <c r="Q61" s="331"/>
      <c r="R61" s="331"/>
      <c r="S61" s="331"/>
      <c r="T61" s="331"/>
      <c r="U61" s="331"/>
      <c r="V61" s="406"/>
      <c r="W61" s="406"/>
      <c r="X61" s="406"/>
      <c r="Y61" s="406"/>
      <c r="Z61" s="406"/>
      <c r="AA61" s="359"/>
      <c r="AB61" s="359"/>
      <c r="AC61" s="359"/>
      <c r="AD61" s="359"/>
      <c r="AE61" s="359"/>
      <c r="AF61" s="359"/>
    </row>
    <row r="62" spans="1:32" s="74" customFormat="1" ht="20.100000000000001" customHeight="1">
      <c r="A62" s="92"/>
      <c r="B62" s="414"/>
      <c r="C62" s="415"/>
      <c r="D62" s="266"/>
      <c r="E62" s="266"/>
      <c r="F62" s="331"/>
      <c r="G62" s="331"/>
      <c r="H62" s="331"/>
      <c r="I62" s="331"/>
      <c r="J62" s="331"/>
      <c r="K62" s="331"/>
      <c r="L62" s="301"/>
      <c r="M62" s="303"/>
      <c r="N62" s="360">
        <f t="shared" si="16"/>
        <v>0</v>
      </c>
      <c r="O62" s="361"/>
      <c r="P62" s="331"/>
      <c r="Q62" s="331"/>
      <c r="R62" s="331"/>
      <c r="S62" s="331"/>
      <c r="T62" s="331"/>
      <c r="U62" s="331"/>
      <c r="V62" s="406"/>
      <c r="W62" s="406"/>
      <c r="X62" s="406"/>
      <c r="Y62" s="406"/>
      <c r="Z62" s="406"/>
      <c r="AA62" s="359"/>
      <c r="AB62" s="359"/>
      <c r="AC62" s="359"/>
      <c r="AD62" s="359"/>
      <c r="AE62" s="359"/>
      <c r="AF62" s="359"/>
    </row>
    <row r="63" spans="1:32" s="74" customFormat="1" ht="20.100000000000001" customHeight="1">
      <c r="A63" s="92"/>
      <c r="B63" s="414"/>
      <c r="C63" s="415"/>
      <c r="D63" s="266"/>
      <c r="E63" s="266"/>
      <c r="F63" s="331"/>
      <c r="G63" s="331"/>
      <c r="H63" s="331"/>
      <c r="I63" s="331"/>
      <c r="J63" s="331"/>
      <c r="K63" s="331"/>
      <c r="L63" s="301"/>
      <c r="M63" s="303"/>
      <c r="N63" s="360">
        <f t="shared" si="16"/>
        <v>0</v>
      </c>
      <c r="O63" s="361"/>
      <c r="P63" s="331"/>
      <c r="Q63" s="331"/>
      <c r="R63" s="331"/>
      <c r="S63" s="331"/>
      <c r="T63" s="331"/>
      <c r="U63" s="331"/>
      <c r="V63" s="406"/>
      <c r="W63" s="406"/>
      <c r="X63" s="406"/>
      <c r="Y63" s="406"/>
      <c r="Z63" s="406"/>
      <c r="AA63" s="359"/>
      <c r="AB63" s="359"/>
      <c r="AC63" s="359"/>
      <c r="AD63" s="359"/>
      <c r="AE63" s="359"/>
      <c r="AF63" s="359"/>
    </row>
    <row r="64" spans="1:32" s="74" customFormat="1" ht="20.100000000000001" customHeight="1">
      <c r="A64" s="92"/>
      <c r="B64" s="414"/>
      <c r="C64" s="415"/>
      <c r="D64" s="266"/>
      <c r="E64" s="266"/>
      <c r="F64" s="331"/>
      <c r="G64" s="331"/>
      <c r="H64" s="331"/>
      <c r="I64" s="331"/>
      <c r="J64" s="331"/>
      <c r="K64" s="331"/>
      <c r="L64" s="301"/>
      <c r="M64" s="303"/>
      <c r="N64" s="360">
        <f t="shared" si="16"/>
        <v>0</v>
      </c>
      <c r="O64" s="361"/>
      <c r="P64" s="331"/>
      <c r="Q64" s="331"/>
      <c r="R64" s="331"/>
      <c r="S64" s="331"/>
      <c r="T64" s="331"/>
      <c r="U64" s="331"/>
      <c r="V64" s="406"/>
      <c r="W64" s="406"/>
      <c r="X64" s="406"/>
      <c r="Y64" s="406"/>
      <c r="Z64" s="406"/>
      <c r="AA64" s="359"/>
      <c r="AB64" s="359"/>
      <c r="AC64" s="359"/>
      <c r="AD64" s="359"/>
      <c r="AE64" s="359"/>
      <c r="AF64" s="359"/>
    </row>
    <row r="65" spans="1:32" s="74" customFormat="1" ht="24.95" customHeight="1">
      <c r="A65" s="407" t="s">
        <v>53</v>
      </c>
      <c r="B65" s="408"/>
      <c r="C65" s="408"/>
      <c r="D65" s="408"/>
      <c r="E65" s="409"/>
      <c r="F65" s="404">
        <f>SUM(F58:F64)</f>
        <v>0</v>
      </c>
      <c r="G65" s="404"/>
      <c r="H65" s="404">
        <f>SUM(H58:H64)</f>
        <v>0</v>
      </c>
      <c r="I65" s="404"/>
      <c r="J65" s="404">
        <f>SUM(J58:J64)</f>
        <v>0</v>
      </c>
      <c r="K65" s="404"/>
      <c r="L65" s="404">
        <f>SUM(L58:L64)</f>
        <v>0</v>
      </c>
      <c r="M65" s="404"/>
      <c r="N65" s="404">
        <f>SUM(N58:N64)</f>
        <v>0</v>
      </c>
      <c r="O65" s="404"/>
      <c r="P65" s="404">
        <f>SUM(P58:P64)</f>
        <v>0</v>
      </c>
      <c r="Q65" s="404"/>
      <c r="R65" s="404">
        <f>SUM(R58:R64)</f>
        <v>0</v>
      </c>
      <c r="S65" s="404"/>
      <c r="T65" s="404">
        <f>SUM(T58:T64)</f>
        <v>0</v>
      </c>
      <c r="U65" s="404"/>
      <c r="V65" s="405"/>
      <c r="W65" s="405"/>
      <c r="X65" s="405"/>
      <c r="Y65" s="405"/>
      <c r="Z65" s="405"/>
      <c r="AA65" s="365"/>
      <c r="AB65" s="365"/>
      <c r="AC65" s="365"/>
      <c r="AD65" s="365"/>
      <c r="AE65" s="365"/>
      <c r="AF65" s="365"/>
    </row>
    <row r="66" spans="1:32" ht="15" customHeight="1">
      <c r="A66" s="15"/>
      <c r="B66" s="15"/>
      <c r="C66" s="15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</row>
    <row r="67" spans="1:32" ht="15" customHeight="1">
      <c r="A67" s="15"/>
      <c r="B67" s="15"/>
      <c r="C67" s="15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</row>
    <row r="68" spans="1:32" ht="15" customHeight="1">
      <c r="A68" s="15"/>
      <c r="B68" s="15"/>
      <c r="C68" s="15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</row>
    <row r="69" spans="1:32" ht="15" customHeight="1">
      <c r="A69" s="15"/>
      <c r="B69" s="15"/>
      <c r="C69" s="15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</row>
    <row r="70" spans="1:32" ht="15" customHeight="1">
      <c r="A70" s="15"/>
      <c r="B70" s="426" t="s">
        <v>446</v>
      </c>
      <c r="C70" s="426"/>
      <c r="D70" s="426"/>
      <c r="E70" s="426"/>
      <c r="F70" s="426"/>
      <c r="G70" s="426"/>
      <c r="H70" s="17"/>
      <c r="I70" s="17"/>
      <c r="J70" s="17"/>
      <c r="K70" s="17"/>
      <c r="L70" s="17"/>
      <c r="M70" s="425" t="s">
        <v>208</v>
      </c>
      <c r="N70" s="425"/>
      <c r="O70" s="425"/>
      <c r="P70" s="425"/>
      <c r="Q70" s="425"/>
      <c r="R70" s="17"/>
      <c r="S70" s="17"/>
      <c r="T70" s="17"/>
      <c r="U70" s="17"/>
      <c r="V70" s="17"/>
      <c r="W70" s="273" t="s">
        <v>445</v>
      </c>
      <c r="X70" s="273"/>
      <c r="Y70" s="273"/>
      <c r="Z70" s="273"/>
      <c r="AA70" s="273"/>
    </row>
    <row r="71" spans="1:32" s="3" customFormat="1">
      <c r="B71" s="273" t="s">
        <v>72</v>
      </c>
      <c r="C71" s="273"/>
      <c r="D71" s="273"/>
      <c r="E71" s="273"/>
      <c r="F71" s="273"/>
      <c r="G71" s="273"/>
      <c r="H71" s="37"/>
      <c r="I71" s="37"/>
      <c r="J71" s="37"/>
      <c r="K71" s="37"/>
      <c r="L71" s="37"/>
      <c r="M71" s="273" t="s">
        <v>73</v>
      </c>
      <c r="N71" s="273"/>
      <c r="O71" s="273"/>
      <c r="P71" s="273"/>
      <c r="Q71" s="273"/>
      <c r="V71" s="2"/>
      <c r="W71" s="273" t="s">
        <v>112</v>
      </c>
      <c r="X71" s="273"/>
      <c r="Y71" s="273"/>
      <c r="Z71" s="273"/>
      <c r="AA71" s="273"/>
    </row>
    <row r="72" spans="1:32" s="3" customFormat="1"/>
    <row r="73" spans="1:32"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</row>
    <row r="74" spans="1:32" s="454" customFormat="1" ht="24.2" customHeight="1">
      <c r="A74" s="453"/>
    </row>
    <row r="75" spans="1:32"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</row>
    <row r="76" spans="1:32">
      <c r="C76" s="15"/>
    </row>
    <row r="79" spans="1:32" ht="19.5">
      <c r="C79" s="33"/>
    </row>
    <row r="80" spans="1:32" ht="19.5">
      <c r="C80" s="33"/>
    </row>
    <row r="81" spans="3:3" ht="19.5">
      <c r="C81" s="33"/>
    </row>
    <row r="82" spans="3:3" ht="19.5">
      <c r="C82" s="33"/>
    </row>
    <row r="83" spans="3:3" ht="19.5">
      <c r="C83" s="33"/>
    </row>
    <row r="84" spans="3:3" ht="19.5">
      <c r="C84" s="33"/>
    </row>
    <row r="85" spans="3:3" ht="19.5">
      <c r="C85" s="33"/>
    </row>
  </sheetData>
  <mergeCells count="296">
    <mergeCell ref="AA57:AF57"/>
    <mergeCell ref="AA58:AF58"/>
    <mergeCell ref="B38:L38"/>
    <mergeCell ref="B44:L44"/>
    <mergeCell ref="B39:L39"/>
    <mergeCell ref="B40:L40"/>
    <mergeCell ref="B41:L41"/>
    <mergeCell ref="B64:C64"/>
    <mergeCell ref="D62:E62"/>
    <mergeCell ref="D60:E60"/>
    <mergeCell ref="D64:E64"/>
    <mergeCell ref="B62:C62"/>
    <mergeCell ref="B61:C61"/>
    <mergeCell ref="B60:C60"/>
    <mergeCell ref="F61:G61"/>
    <mergeCell ref="H60:I60"/>
    <mergeCell ref="F63:G63"/>
    <mergeCell ref="H63:I63"/>
    <mergeCell ref="D61:E61"/>
    <mergeCell ref="F64:G64"/>
    <mergeCell ref="H57:I57"/>
    <mergeCell ref="L58:M58"/>
    <mergeCell ref="L59:M59"/>
    <mergeCell ref="J61:K61"/>
    <mergeCell ref="AD27:AF27"/>
    <mergeCell ref="A74:XFD74"/>
    <mergeCell ref="AA54:AF56"/>
    <mergeCell ref="AD53:AF53"/>
    <mergeCell ref="W29:W30"/>
    <mergeCell ref="X29:X30"/>
    <mergeCell ref="AC29:AC30"/>
    <mergeCell ref="AA60:AF60"/>
    <mergeCell ref="P64:Q64"/>
    <mergeCell ref="AA59:AF59"/>
    <mergeCell ref="AA62:AF62"/>
    <mergeCell ref="A28:A30"/>
    <mergeCell ref="AA64:AF64"/>
    <mergeCell ref="T29:T30"/>
    <mergeCell ref="V29:V30"/>
    <mergeCell ref="B28:L30"/>
    <mergeCell ref="AA63:AF63"/>
    <mergeCell ref="B59:C59"/>
    <mergeCell ref="D63:E63"/>
    <mergeCell ref="B63:C63"/>
    <mergeCell ref="H61:I61"/>
    <mergeCell ref="H62:I62"/>
    <mergeCell ref="F62:G62"/>
    <mergeCell ref="F60:G60"/>
    <mergeCell ref="N59:O59"/>
    <mergeCell ref="J59:K59"/>
    <mergeCell ref="L61:M61"/>
    <mergeCell ref="L60:M60"/>
    <mergeCell ref="J60:K60"/>
    <mergeCell ref="N63:O63"/>
    <mergeCell ref="L64:M64"/>
    <mergeCell ref="N64:O64"/>
    <mergeCell ref="H64:I64"/>
    <mergeCell ref="J64:K64"/>
    <mergeCell ref="J63:K63"/>
    <mergeCell ref="J62:K62"/>
    <mergeCell ref="AD3:AF4"/>
    <mergeCell ref="AD6:AF6"/>
    <mergeCell ref="AA3:AC4"/>
    <mergeCell ref="R3:Z3"/>
    <mergeCell ref="R4:T4"/>
    <mergeCell ref="X6:Z6"/>
    <mergeCell ref="R6:T6"/>
    <mergeCell ref="AD5:AF5"/>
    <mergeCell ref="AA6:AC6"/>
    <mergeCell ref="AA5:AC5"/>
    <mergeCell ref="X4:Z4"/>
    <mergeCell ref="R5:T5"/>
    <mergeCell ref="U5:W5"/>
    <mergeCell ref="Z27:AB27"/>
    <mergeCell ref="AD19:AF19"/>
    <mergeCell ref="AD23:AF23"/>
    <mergeCell ref="U19:W19"/>
    <mergeCell ref="P19:Q19"/>
    <mergeCell ref="AD21:AF21"/>
    <mergeCell ref="AD8:AF8"/>
    <mergeCell ref="AD7:AF7"/>
    <mergeCell ref="AA8:AC8"/>
    <mergeCell ref="AA7:AC7"/>
    <mergeCell ref="AD18:AF18"/>
    <mergeCell ref="AD15:AF17"/>
    <mergeCell ref="AA15:AC17"/>
    <mergeCell ref="R15:Z15"/>
    <mergeCell ref="U9:W9"/>
    <mergeCell ref="R9:T9"/>
    <mergeCell ref="G8:Q8"/>
    <mergeCell ref="G9:Q9"/>
    <mergeCell ref="U8:W8"/>
    <mergeCell ref="R8:T8"/>
    <mergeCell ref="P21:Q21"/>
    <mergeCell ref="D19:G19"/>
    <mergeCell ref="D20:G20"/>
    <mergeCell ref="G7:Q7"/>
    <mergeCell ref="G3:Q4"/>
    <mergeCell ref="X5:Z5"/>
    <mergeCell ref="G5:Q5"/>
    <mergeCell ref="R10:T10"/>
    <mergeCell ref="A10:Q10"/>
    <mergeCell ref="A15:A17"/>
    <mergeCell ref="B8:C8"/>
    <mergeCell ref="B9:C9"/>
    <mergeCell ref="D8:F8"/>
    <mergeCell ref="D9:F9"/>
    <mergeCell ref="P15:Q17"/>
    <mergeCell ref="B15:C17"/>
    <mergeCell ref="D7:F7"/>
    <mergeCell ref="D15:G17"/>
    <mergeCell ref="R7:T7"/>
    <mergeCell ref="U7:W7"/>
    <mergeCell ref="X7:Z7"/>
    <mergeCell ref="X8:Z8"/>
    <mergeCell ref="B7:C7"/>
    <mergeCell ref="A3:A4"/>
    <mergeCell ref="U6:W6"/>
    <mergeCell ref="U4:W4"/>
    <mergeCell ref="B3:C4"/>
    <mergeCell ref="B5:C5"/>
    <mergeCell ref="B6:C6"/>
    <mergeCell ref="D3:F4"/>
    <mergeCell ref="G6:Q6"/>
    <mergeCell ref="D5:F5"/>
    <mergeCell ref="D6:F6"/>
    <mergeCell ref="U10:W10"/>
    <mergeCell ref="U18:W18"/>
    <mergeCell ref="AA21:AC21"/>
    <mergeCell ref="X21:Z21"/>
    <mergeCell ref="X18:Z18"/>
    <mergeCell ref="AA18:AC18"/>
    <mergeCell ref="AA19:AC19"/>
    <mergeCell ref="X16:Z17"/>
    <mergeCell ref="X19:Z19"/>
    <mergeCell ref="X10:Z10"/>
    <mergeCell ref="U16:W17"/>
    <mergeCell ref="X20:Z20"/>
    <mergeCell ref="U20:W20"/>
    <mergeCell ref="R16:T17"/>
    <mergeCell ref="H18:O18"/>
    <mergeCell ref="H15:O17"/>
    <mergeCell ref="R18:T18"/>
    <mergeCell ref="R19:T19"/>
    <mergeCell ref="R20:T20"/>
    <mergeCell ref="AD22:AF22"/>
    <mergeCell ref="X23:Z23"/>
    <mergeCell ref="AA23:AC23"/>
    <mergeCell ref="AA22:AC22"/>
    <mergeCell ref="X22:Z22"/>
    <mergeCell ref="AA20:AC20"/>
    <mergeCell ref="AD9:AF9"/>
    <mergeCell ref="AA9:AC9"/>
    <mergeCell ref="AA10:AC10"/>
    <mergeCell ref="X9:Z9"/>
    <mergeCell ref="AD10:AF10"/>
    <mergeCell ref="AD20:AF20"/>
    <mergeCell ref="V63:Z63"/>
    <mergeCell ref="R58:S58"/>
    <mergeCell ref="T58:U58"/>
    <mergeCell ref="R61:S61"/>
    <mergeCell ref="R60:S60"/>
    <mergeCell ref="AC28:AF28"/>
    <mergeCell ref="AD29:AD30"/>
    <mergeCell ref="AE29:AE30"/>
    <mergeCell ref="Y29:Y30"/>
    <mergeCell ref="Z29:Z30"/>
    <mergeCell ref="AB29:AB30"/>
    <mergeCell ref="AA29:AA30"/>
    <mergeCell ref="Q28:T28"/>
    <mergeCell ref="AF29:AF30"/>
    <mergeCell ref="Y28:AB28"/>
    <mergeCell ref="P63:Q63"/>
    <mergeCell ref="V57:Z57"/>
    <mergeCell ref="T56:U56"/>
    <mergeCell ref="R57:S57"/>
    <mergeCell ref="T57:U57"/>
    <mergeCell ref="V54:Z56"/>
    <mergeCell ref="P55:U55"/>
    <mergeCell ref="P57:Q57"/>
    <mergeCell ref="L54:U54"/>
    <mergeCell ref="N55:O56"/>
    <mergeCell ref="P56:Q56"/>
    <mergeCell ref="N57:O57"/>
    <mergeCell ref="L57:M57"/>
    <mergeCell ref="W71:AA71"/>
    <mergeCell ref="M70:Q70"/>
    <mergeCell ref="M71:Q71"/>
    <mergeCell ref="B70:G70"/>
    <mergeCell ref="W70:AA70"/>
    <mergeCell ref="B71:G71"/>
    <mergeCell ref="AA65:AF65"/>
    <mergeCell ref="V59:Z59"/>
    <mergeCell ref="T62:U62"/>
    <mergeCell ref="V62:Z62"/>
    <mergeCell ref="T61:U61"/>
    <mergeCell ref="V61:Z61"/>
    <mergeCell ref="V60:Z60"/>
    <mergeCell ref="T60:U60"/>
    <mergeCell ref="V64:Z64"/>
    <mergeCell ref="AA61:AF61"/>
    <mergeCell ref="D59:E59"/>
    <mergeCell ref="L62:M62"/>
    <mergeCell ref="R63:S63"/>
    <mergeCell ref="L63:M63"/>
    <mergeCell ref="R62:S62"/>
    <mergeCell ref="N62:O62"/>
    <mergeCell ref="P62:Q62"/>
    <mergeCell ref="P20:Q20"/>
    <mergeCell ref="R21:T21"/>
    <mergeCell ref="B36:L36"/>
    <mergeCell ref="P18:Q18"/>
    <mergeCell ref="B20:C20"/>
    <mergeCell ref="B18:C18"/>
    <mergeCell ref="H20:O20"/>
    <mergeCell ref="D18:G18"/>
    <mergeCell ref="B19:C19"/>
    <mergeCell ref="H19:O19"/>
    <mergeCell ref="B34:L34"/>
    <mergeCell ref="B31:L31"/>
    <mergeCell ref="O29:O30"/>
    <mergeCell ref="M29:M30"/>
    <mergeCell ref="H21:O21"/>
    <mergeCell ref="D21:G21"/>
    <mergeCell ref="B21:C21"/>
    <mergeCell ref="N29:N30"/>
    <mergeCell ref="H22:O22"/>
    <mergeCell ref="D22:G22"/>
    <mergeCell ref="M28:P28"/>
    <mergeCell ref="T65:U65"/>
    <mergeCell ref="V65:Z65"/>
    <mergeCell ref="R64:S64"/>
    <mergeCell ref="V58:Z58"/>
    <mergeCell ref="R65:S65"/>
    <mergeCell ref="B35:L35"/>
    <mergeCell ref="R56:S56"/>
    <mergeCell ref="B45:L45"/>
    <mergeCell ref="A49:L49"/>
    <mergeCell ref="T64:U64"/>
    <mergeCell ref="F65:G65"/>
    <mergeCell ref="A65:E65"/>
    <mergeCell ref="J65:K65"/>
    <mergeCell ref="H65:I65"/>
    <mergeCell ref="L65:M65"/>
    <mergeCell ref="N65:O65"/>
    <mergeCell ref="B54:C56"/>
    <mergeCell ref="A48:L48"/>
    <mergeCell ref="B46:L46"/>
    <mergeCell ref="B47:L47"/>
    <mergeCell ref="B58:C58"/>
    <mergeCell ref="F57:G57"/>
    <mergeCell ref="F54:G56"/>
    <mergeCell ref="P65:Q65"/>
    <mergeCell ref="R59:S59"/>
    <mergeCell ref="P60:Q60"/>
    <mergeCell ref="T59:U59"/>
    <mergeCell ref="P61:Q61"/>
    <mergeCell ref="T63:U63"/>
    <mergeCell ref="A54:A56"/>
    <mergeCell ref="L55:M56"/>
    <mergeCell ref="H54:I56"/>
    <mergeCell ref="J54:K56"/>
    <mergeCell ref="D54:E56"/>
    <mergeCell ref="B57:C57"/>
    <mergeCell ref="F58:G58"/>
    <mergeCell ref="D57:E57"/>
    <mergeCell ref="P58:Q58"/>
    <mergeCell ref="N58:O58"/>
    <mergeCell ref="N60:O60"/>
    <mergeCell ref="P59:Q59"/>
    <mergeCell ref="N61:O61"/>
    <mergeCell ref="D58:E58"/>
    <mergeCell ref="J57:K57"/>
    <mergeCell ref="H58:I58"/>
    <mergeCell ref="J58:K58"/>
    <mergeCell ref="F59:G59"/>
    <mergeCell ref="H59:I59"/>
    <mergeCell ref="B37:L37"/>
    <mergeCell ref="R22:T22"/>
    <mergeCell ref="R23:T23"/>
    <mergeCell ref="B33:L33"/>
    <mergeCell ref="P29:P30"/>
    <mergeCell ref="A23:Q23"/>
    <mergeCell ref="B43:L43"/>
    <mergeCell ref="B42:L42"/>
    <mergeCell ref="U21:W21"/>
    <mergeCell ref="U22:W22"/>
    <mergeCell ref="P22:Q22"/>
    <mergeCell ref="B22:C22"/>
    <mergeCell ref="S29:S30"/>
    <mergeCell ref="Q29:Q30"/>
    <mergeCell ref="R29:R30"/>
    <mergeCell ref="U23:W23"/>
    <mergeCell ref="B32:L32"/>
    <mergeCell ref="U29:U30"/>
    <mergeCell ref="U28:X28"/>
  </mergeCells>
  <phoneticPr fontId="3" type="noConversion"/>
  <pageMargins left="0.72" right="0.59055118110236227" top="0.78740157480314965" bottom="0.78740157480314965" header="0.31496062992125984" footer="0.31496062992125984"/>
  <pageSetup paperSize="9" scale="30" orientation="landscape" horizontalDpi="360" verticalDpi="360" r:id="rId1"/>
  <headerFooter alignWithMargins="0">
    <oddHeader>&amp;C&amp;"Times New Roman,обычный"&amp;16
 &amp;14 15&amp;R&amp;"Times New Roman,обычный"&amp;14Продовження додатка 3
Таблиця 6</oddHeader>
  </headerFooter>
  <ignoredErrors>
    <ignoredError sqref="U23:Z23 AE49:AF49 R10 U10:Z10 R23 M48:N48 F65:U65" formulaRange="1"/>
    <ignoredError sqref="AA49:AB49 O49 M49 P49:Q49 S49:U49 W49:Y49" evalError="1" formulaRange="1"/>
    <ignoredError sqref="AC49:AD49 AB45 N49 R49 V49 Z49 P33:P34 X32 AD6:AF10 T33:T34 AD19:AF23 X33:X34 P32 X45 T32 T45 AB33:AB34 AB32" evalError="1"/>
    <ignoredError sqref="U48:V48 Y48:Z48 P48" evalError="1" formula="1" formulaRange="1"/>
    <ignoredError sqref="T48 X48 AB48" evalError="1" formula="1"/>
    <ignoredError sqref="W48 AA4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</vt:i4>
      </vt:variant>
      <vt:variant>
        <vt:lpstr>Іменовані діапазони</vt:lpstr>
      </vt:variant>
      <vt:variant>
        <vt:i4>13</vt:i4>
      </vt:variant>
    </vt:vector>
  </HeadingPairs>
  <TitlesOfParts>
    <vt:vector size="21" baseType="lpstr">
      <vt:lpstr>Осн. фін. пок.</vt:lpstr>
      <vt:lpstr>I. Фін результат</vt:lpstr>
      <vt:lpstr>ІІ. Розр. з бюджетом</vt:lpstr>
      <vt:lpstr>ІІІ. Рух грош. коштів</vt:lpstr>
      <vt:lpstr>IV. Кап. інвестиції</vt:lpstr>
      <vt:lpstr> V. Коефіцієнти</vt:lpstr>
      <vt:lpstr>6.1. Інша інфо_1</vt:lpstr>
      <vt:lpstr>6.2. Інша інфо_2</vt:lpstr>
      <vt:lpstr>' V. Коефіцієнти'!Заголовки_для_друку</vt:lpstr>
      <vt:lpstr>'I. Фін результат'!Заголовки_для_друку</vt:lpstr>
      <vt:lpstr>'ІІ. Розр. з бюджетом'!Заголовки_для_друку</vt:lpstr>
      <vt:lpstr>'ІІІ. Рух грош. коштів'!Заголовки_для_друку</vt:lpstr>
      <vt:lpstr>'Осн. фін. пок.'!Заголовки_для_друку</vt:lpstr>
      <vt:lpstr>' V. Коефіцієнти'!Область_друку</vt:lpstr>
      <vt:lpstr>'6.1. Інша інфо_1'!Область_друку</vt:lpstr>
      <vt:lpstr>'6.2. Інша інфо_2'!Область_друку</vt:lpstr>
      <vt:lpstr>'I. Фін результат'!Область_друку</vt:lpstr>
      <vt:lpstr>'IV. Кап. інвестиції'!Область_друку</vt:lpstr>
      <vt:lpstr>'ІІ. Розр. з бюджетом'!Область_друку</vt:lpstr>
      <vt:lpstr>'ІІІ. Рух грош. коштів'!Область_друку</vt:lpstr>
      <vt:lpstr>'Осн. фін. пок.'!Область_друку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2026-04-22T13:44:17Z</cp:lastPrinted>
  <dcterms:created xsi:type="dcterms:W3CDTF">2003-03-13T16:00:22Z</dcterms:created>
  <dcterms:modified xsi:type="dcterms:W3CDTF">2026-09-18T10:07:57Z</dcterms:modified>
</cp:coreProperties>
</file>