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12 виконком\№ 450 ПРОЄКТИ ФІНАНСОВИХ ПЛАНІВ\Первинка\"/>
    </mc:Choice>
  </mc:AlternateContent>
  <bookViews>
    <workbookView xWindow="-120" yWindow="-120" windowWidth="29040" windowHeight="15840"/>
  </bookViews>
  <sheets>
    <sheet name="план на2024р" sheetId="2" r:id="rId1"/>
    <sheet name="Аркуш1" sheetId="3" r:id="rId2"/>
  </sheets>
  <definedNames>
    <definedName name="_xlnm.Print_Area" localSheetId="0">'план на2024р'!$A$1:$O$157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I51" i="2"/>
  <c r="J51" i="2"/>
  <c r="G51" i="2"/>
  <c r="F51" i="2" s="1"/>
  <c r="F52" i="2"/>
  <c r="F125" i="2"/>
  <c r="K144" i="2"/>
  <c r="L144" i="2"/>
  <c r="M144" i="2"/>
  <c r="N144" i="2"/>
  <c r="G120" i="2"/>
  <c r="H120" i="2"/>
  <c r="I120" i="2"/>
  <c r="J120" i="2"/>
  <c r="G119" i="2"/>
  <c r="H119" i="2"/>
  <c r="I119" i="2"/>
  <c r="J119" i="2"/>
  <c r="G118" i="2"/>
  <c r="H118" i="2"/>
  <c r="I118" i="2"/>
  <c r="J118" i="2"/>
  <c r="G102" i="2" l="1"/>
  <c r="H102" i="2"/>
  <c r="I102" i="2"/>
  <c r="J102" i="2"/>
  <c r="G111" i="2"/>
  <c r="H111" i="2"/>
  <c r="I111" i="2"/>
  <c r="J111" i="2"/>
  <c r="G39" i="2"/>
  <c r="G32" i="2"/>
  <c r="H32" i="2"/>
  <c r="I32" i="2"/>
  <c r="J32" i="2"/>
  <c r="F113" i="2"/>
  <c r="F114" i="2"/>
  <c r="F115" i="2"/>
  <c r="F112" i="2"/>
  <c r="F103" i="2"/>
  <c r="F84" i="2"/>
  <c r="F120" i="2" s="1"/>
  <c r="F95" i="2"/>
  <c r="F96" i="2"/>
  <c r="F93" i="2"/>
  <c r="H94" i="2"/>
  <c r="I94" i="2"/>
  <c r="J94" i="2"/>
  <c r="G94" i="2"/>
  <c r="H92" i="2"/>
  <c r="I92" i="2"/>
  <c r="J92" i="2"/>
  <c r="G92" i="2"/>
  <c r="H89" i="2"/>
  <c r="I89" i="2"/>
  <c r="J89" i="2"/>
  <c r="G89" i="2"/>
  <c r="H86" i="2"/>
  <c r="H85" i="2" s="1"/>
  <c r="I86" i="2"/>
  <c r="I85" i="2" s="1"/>
  <c r="J86" i="2"/>
  <c r="J85" i="2" s="1"/>
  <c r="G86" i="2"/>
  <c r="F87" i="2"/>
  <c r="F88" i="2"/>
  <c r="F90" i="2"/>
  <c r="F91" i="2"/>
  <c r="F82" i="2"/>
  <c r="F83" i="2"/>
  <c r="H81" i="2"/>
  <c r="I81" i="2"/>
  <c r="J81" i="2"/>
  <c r="G81" i="2"/>
  <c r="H75" i="2"/>
  <c r="I75" i="2"/>
  <c r="J75" i="2"/>
  <c r="G75" i="2"/>
  <c r="H59" i="2"/>
  <c r="H121" i="2" s="1"/>
  <c r="I59" i="2"/>
  <c r="I121" i="2" s="1"/>
  <c r="J59" i="2"/>
  <c r="J121" i="2" s="1"/>
  <c r="G59" i="2"/>
  <c r="G121" i="2" s="1"/>
  <c r="F73" i="2"/>
  <c r="F79" i="2"/>
  <c r="F78" i="2"/>
  <c r="F77" i="2"/>
  <c r="F80" i="2"/>
  <c r="F76" i="2"/>
  <c r="F60" i="2"/>
  <c r="F74" i="2"/>
  <c r="F72" i="2"/>
  <c r="F71" i="2"/>
  <c r="F70" i="2"/>
  <c r="F65" i="2"/>
  <c r="F62" i="2"/>
  <c r="F61" i="2"/>
  <c r="G38" i="2" l="1"/>
  <c r="G85" i="2"/>
  <c r="F86" i="2"/>
  <c r="F111" i="2"/>
  <c r="I101" i="2"/>
  <c r="G101" i="2"/>
  <c r="G117" i="2"/>
  <c r="F85" i="2"/>
  <c r="F118" i="2"/>
  <c r="J101" i="2"/>
  <c r="H101" i="2"/>
  <c r="F119" i="2"/>
  <c r="F94" i="2"/>
  <c r="F81" i="2"/>
  <c r="F89" i="2"/>
  <c r="F75" i="2"/>
  <c r="F59" i="2"/>
  <c r="F121" i="2" s="1"/>
  <c r="F58" i="2"/>
  <c r="F56" i="2"/>
  <c r="J39" i="2"/>
  <c r="I39" i="2"/>
  <c r="I38" i="2" s="1"/>
  <c r="H39" i="2"/>
  <c r="H38" i="2" s="1"/>
  <c r="F44" i="2"/>
  <c r="F42" i="2"/>
  <c r="F33" i="2"/>
  <c r="F36" i="2"/>
  <c r="G122" i="2" l="1"/>
  <c r="G145" i="2" s="1"/>
  <c r="F39" i="2"/>
  <c r="J38" i="2"/>
  <c r="J117" i="2" s="1"/>
  <c r="H117" i="2"/>
  <c r="I117" i="2"/>
  <c r="F50" i="2"/>
  <c r="F48" i="2"/>
  <c r="F49" i="2"/>
  <c r="J122" i="2" l="1"/>
  <c r="J145" i="2" s="1"/>
  <c r="H145" i="2"/>
  <c r="H122" i="2"/>
  <c r="I122" i="2"/>
  <c r="I145" i="2" s="1"/>
  <c r="G31" i="2"/>
  <c r="G144" i="2" s="1"/>
  <c r="F92" i="2"/>
  <c r="F38" i="2" s="1"/>
  <c r="H31" i="2"/>
  <c r="H144" i="2" s="1"/>
  <c r="I31" i="2"/>
  <c r="I144" i="2" s="1"/>
  <c r="J31" i="2"/>
  <c r="J144" i="2" s="1"/>
  <c r="F37" i="2"/>
  <c r="F34" i="2"/>
  <c r="F35" i="2"/>
  <c r="C37" i="2"/>
  <c r="F32" i="2" l="1"/>
  <c r="F31" i="2" s="1"/>
  <c r="F144" i="2" s="1"/>
  <c r="E88" i="2"/>
  <c r="D88" i="2"/>
  <c r="C94" i="2"/>
  <c r="K85" i="2"/>
  <c r="L85" i="2"/>
  <c r="M85" i="2"/>
  <c r="M82" i="2" s="1"/>
  <c r="M118" i="2" s="1"/>
  <c r="N85" i="2"/>
  <c r="E78" i="2"/>
  <c r="D78" i="2"/>
  <c r="C86" i="2"/>
  <c r="F41" i="2"/>
  <c r="F40" i="2"/>
  <c r="F105" i="2"/>
  <c r="F102" i="2" s="1"/>
  <c r="F101" i="2" s="1"/>
  <c r="F104" i="2"/>
  <c r="C101" i="2"/>
  <c r="M78" i="2" l="1"/>
  <c r="M77" i="2" s="1"/>
  <c r="N78" i="2"/>
  <c r="N82" i="2"/>
  <c r="N118" i="2" s="1"/>
  <c r="L78" i="2"/>
  <c r="L82" i="2"/>
  <c r="L118" i="2" s="1"/>
  <c r="K78" i="2"/>
  <c r="K82" i="2"/>
  <c r="K118" i="2" s="1"/>
  <c r="N117" i="2"/>
  <c r="M117" i="2"/>
  <c r="L117" i="2"/>
  <c r="K117" i="2"/>
  <c r="C120" i="2"/>
  <c r="C119" i="2"/>
  <c r="N94" i="2"/>
  <c r="M94" i="2"/>
  <c r="L94" i="2"/>
  <c r="K94" i="2"/>
  <c r="C118" i="2"/>
  <c r="C117" i="2"/>
  <c r="E70" i="2"/>
  <c r="D70" i="2"/>
  <c r="C81" i="2"/>
  <c r="F69" i="2"/>
  <c r="F68" i="2"/>
  <c r="F67" i="2"/>
  <c r="F66" i="2"/>
  <c r="N64" i="2"/>
  <c r="N51" i="2" s="1"/>
  <c r="M64" i="2"/>
  <c r="M51" i="2" s="1"/>
  <c r="L64" i="2"/>
  <c r="L51" i="2" s="1"/>
  <c r="K64" i="2"/>
  <c r="K51" i="2" s="1"/>
  <c r="E65" i="2"/>
  <c r="D65" i="2"/>
  <c r="C75" i="2"/>
  <c r="F64" i="2"/>
  <c r="F63" i="2"/>
  <c r="F57" i="2"/>
  <c r="F55" i="2"/>
  <c r="F54" i="2"/>
  <c r="F53" i="2"/>
  <c r="C59" i="2"/>
  <c r="C121" i="2" s="1"/>
  <c r="F47" i="2"/>
  <c r="F46" i="2"/>
  <c r="F45" i="2"/>
  <c r="C51" i="2"/>
  <c r="F43" i="2"/>
  <c r="N39" i="2"/>
  <c r="N35" i="2" s="1"/>
  <c r="M39" i="2"/>
  <c r="M35" i="2" s="1"/>
  <c r="L39" i="2"/>
  <c r="L35" i="2" s="1"/>
  <c r="K39" i="2"/>
  <c r="K35" i="2" s="1"/>
  <c r="C47" i="2"/>
  <c r="C39" i="2" s="1"/>
  <c r="E35" i="2"/>
  <c r="D35" i="2"/>
  <c r="N30" i="2"/>
  <c r="M30" i="2"/>
  <c r="L30" i="2"/>
  <c r="K30" i="2"/>
  <c r="F117" i="2" l="1"/>
  <c r="K77" i="2"/>
  <c r="L77" i="2"/>
  <c r="N77" i="2"/>
  <c r="C31" i="2"/>
  <c r="C148" i="2" s="1"/>
  <c r="C122" i="2"/>
  <c r="C149" i="2" s="1"/>
  <c r="F122" i="2" l="1"/>
  <c r="F145" i="2" s="1"/>
</calcChain>
</file>

<file path=xl/sharedStrings.xml><?xml version="1.0" encoding="utf-8"?>
<sst xmlns="http://schemas.openxmlformats.org/spreadsheetml/2006/main" count="219" uniqueCount="203">
  <si>
    <t>Проект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</si>
  <si>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</si>
  <si>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</si>
  <si>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</si>
  <si>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</si>
  <si>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</si>
  <si>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     Комунальне некомерційне підприємство  «Рогатинський центр первинної медико-санітарної допомоги»     </t>
  </si>
  <si>
    <t xml:space="preserve">за ЄДРПОУ </t>
  </si>
  <si>
    <t xml:space="preserve">Організаційно-правова форма </t>
  </si>
  <si>
    <t>Комунальне некомерційне підприємство</t>
  </si>
  <si>
    <t>за КОПФГ</t>
  </si>
  <si>
    <t>Територія</t>
  </si>
  <si>
    <t>Україна</t>
  </si>
  <si>
    <t>за КОАТУУ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</si>
  <si>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</si>
  <si>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t>Рогатинська міська рада</t>
  </si>
  <si>
    <t xml:space="preserve"> </t>
  </si>
  <si>
    <t xml:space="preserve">Галузь     </t>
  </si>
  <si>
    <t>за ЗКГНГ</t>
  </si>
  <si>
    <t xml:space="preserve">Вид економічної діяльності    </t>
  </si>
  <si>
    <t>Загальна медична практика</t>
  </si>
  <si>
    <t xml:space="preserve">за  КВЕД  </t>
  </si>
  <si>
    <t>86.21</t>
  </si>
  <si>
    <t>Одиниця виміру, грн.</t>
  </si>
  <si>
    <t>тис.грн</t>
  </si>
  <si>
    <t>Стандарти звітності П(с)БОУ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</si>
  <si>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</si>
  <si>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</si>
  <si>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</si>
  <si>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</si>
  <si>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</si>
  <si>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Вул.Галицька 119-А,м.Рогатин, Івано-Франківський район,  Івано-Франківська обл.,77000</t>
  </si>
  <si>
    <t xml:space="preserve">Телефон </t>
  </si>
  <si>
    <t>( 034-35) 2-22-90</t>
  </si>
  <si>
    <t>Керівник</t>
  </si>
  <si>
    <t>тис. грн.</t>
  </si>
  <si>
    <t>Найменування показника</t>
  </si>
  <si>
    <t xml:space="preserve">Код рядка </t>
  </si>
  <si>
    <t>Фінансовий план поточного року</t>
  </si>
  <si>
    <t>Факт 9 міс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</si>
  <si>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</si>
  <si>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</si>
  <si>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</si>
  <si>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</si>
  <si>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</si>
  <si>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</si>
  <si>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</si>
  <si>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 xml:space="preserve">   Придбання знеболюючих лікарських засобів для амбулаторного лікування важкохворих  жителів громади </t>
  </si>
  <si>
    <t>Закупівля продуктів лікувального харчування для лікування дорослих, хворих на фенілкетонурію</t>
  </si>
  <si>
    <t>Закупівля лікарського засобу для лікування дітей, хворих на гемофілію</t>
  </si>
  <si>
    <t>Закупівля туберкуліну для проведення проби Манту</t>
  </si>
  <si>
    <t>У межах бюджетних призначень</t>
  </si>
  <si>
    <t>1.Витрати на послуги, матеріали та сировину, в т. ч.:</t>
  </si>
  <si>
    <t xml:space="preserve">    вироби медичного призначення</t>
  </si>
  <si>
    <t xml:space="preserve">    дезинфекційні засоби</t>
  </si>
  <si>
    <t xml:space="preserve">    засоби індивідуального захисту  </t>
  </si>
  <si>
    <t xml:space="preserve">    господарські товари</t>
  </si>
  <si>
    <t xml:space="preserve">    витрати на паливо-мастильні матеріали</t>
  </si>
  <si>
    <t>2.Витрати на комунальні послуги та енергоносії, в т.ч.:</t>
  </si>
  <si>
    <t xml:space="preserve">    витрати на водопостачання та водовідведення</t>
  </si>
  <si>
    <t xml:space="preserve">    витрати на вивіз сміття</t>
  </si>
  <si>
    <t>3.Інші операційні витрати</t>
  </si>
  <si>
    <t xml:space="preserve">     витрати на податки </t>
  </si>
  <si>
    <t xml:space="preserve">    витрати на повірку медобладнання</t>
  </si>
  <si>
    <t xml:space="preserve">     витрати на підписку преси</t>
  </si>
  <si>
    <t>Амортизація</t>
  </si>
  <si>
    <t xml:space="preserve">     витрати на канцтовари, офісне приладдя та устаткування</t>
  </si>
  <si>
    <t xml:space="preserve">    витрати на оплату праці</t>
  </si>
  <si>
    <t xml:space="preserve">     відрахування на соціальні заходи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</si>
  <si>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</si>
  <si>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</si>
  <si>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</si>
  <si>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</si>
  <si>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</si>
  <si>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</si>
  <si>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</si>
  <si>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</si>
  <si>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</si>
  <si>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ІІІ. Інвестиційна діяльність</t>
  </si>
  <si>
    <t>Доходи від інвестиційної діяльності, у т.ч.: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</si>
  <si>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</si>
  <si>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</si>
  <si>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</si>
  <si>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</si>
  <si>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</si>
  <si>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</si>
  <si>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</si>
  <si>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</si>
  <si>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</si>
  <si>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</si>
  <si>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</si>
  <si>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</si>
  <si>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</si>
  <si>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</si>
  <si>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</si>
  <si>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</si>
  <si>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</si>
  <si>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IV. Додаткова інформація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</si>
  <si>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</si>
  <si>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</si>
  <si>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</si>
  <si>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 xml:space="preserve">Керівник </t>
  </si>
  <si>
    <t>_________________________</t>
  </si>
  <si>
    <t xml:space="preserve">      (підпис)</t>
  </si>
  <si>
    <t xml:space="preserve">         (ініціали, прізвище)    </t>
  </si>
  <si>
    <t xml:space="preserve">Економіст  </t>
  </si>
  <si>
    <t>Охорона здоров"я</t>
  </si>
  <si>
    <t>х</t>
  </si>
  <si>
    <t xml:space="preserve">Факт минулого   2022 року </t>
  </si>
  <si>
    <t xml:space="preserve">    витрати на природній газ  (розподіл)</t>
  </si>
  <si>
    <t xml:space="preserve">    витрати на електроенергію (розподіл)</t>
  </si>
  <si>
    <t xml:space="preserve">    витрати на банківське обслуговування</t>
  </si>
  <si>
    <t xml:space="preserve">     витрати на заправку катріджів</t>
  </si>
  <si>
    <t xml:space="preserve">     витрати на супровід програмного забезпечення</t>
  </si>
  <si>
    <t>Витрати на комунальні послуги та енергоносії, в т.ч.:</t>
  </si>
  <si>
    <t>4.Інші витрати</t>
  </si>
  <si>
    <t>5.Витрати на оплату праці в т.ч:</t>
  </si>
  <si>
    <t xml:space="preserve">    паливо-мастильні матеріали,  в т.ч.:</t>
  </si>
  <si>
    <t xml:space="preserve">    витрати на повірку вогнегасників</t>
  </si>
  <si>
    <t xml:space="preserve">    лабораторна діагностика</t>
  </si>
  <si>
    <t>Інший операційний дохід:   фінансова підтримка місцевого бюджету за цільовою програмою "Про затвердження Програми розвитку медичної допомоги на території Рогатинської міської територіальної громади"   у т.ч.</t>
  </si>
  <si>
    <t>8.Витрати по виконанню цільових програм(Дoхід м/paди)</t>
  </si>
  <si>
    <t>141 а</t>
  </si>
  <si>
    <t>141 б</t>
  </si>
  <si>
    <t>141 в</t>
  </si>
  <si>
    <t>141 д</t>
  </si>
  <si>
    <t>141 г</t>
  </si>
  <si>
    <t>141 г"</t>
  </si>
  <si>
    <t>141 е</t>
  </si>
  <si>
    <t>141 є</t>
  </si>
  <si>
    <t>141 ж</t>
  </si>
  <si>
    <t xml:space="preserve">    канцелярські товари, офісне приладдя</t>
  </si>
  <si>
    <t>142 а</t>
  </si>
  <si>
    <t>142 б</t>
  </si>
  <si>
    <t>142 в</t>
  </si>
  <si>
    <t>142 г</t>
  </si>
  <si>
    <t>142 г"</t>
  </si>
  <si>
    <t>142 д</t>
  </si>
  <si>
    <t xml:space="preserve">    витрати на звязок, їнтернет </t>
  </si>
  <si>
    <t xml:space="preserve">    витрати на оплату послуг на охорону</t>
  </si>
  <si>
    <t xml:space="preserve">    витрати на страхування автомобілів </t>
  </si>
  <si>
    <t xml:space="preserve">    витрати на техогляд машин</t>
  </si>
  <si>
    <t xml:space="preserve">    витрати на інше техічне обслуговування(повірка газо та електролічильників; очистка домоходів, )</t>
  </si>
  <si>
    <t xml:space="preserve">     витрати на службові відрядження,підвищення кваліфікацфї</t>
  </si>
  <si>
    <t xml:space="preserve">     витрати на обслуговування автотранспортних засобів</t>
  </si>
  <si>
    <t>191а</t>
  </si>
  <si>
    <t>191б</t>
  </si>
  <si>
    <t>192а</t>
  </si>
  <si>
    <t>193а</t>
  </si>
  <si>
    <t>194а</t>
  </si>
  <si>
    <t>194б</t>
  </si>
  <si>
    <t>6.Амортизація</t>
  </si>
  <si>
    <t>7.Адміністративні витрати, у тому числі:</t>
  </si>
  <si>
    <t>7.1 Витрати на послуги, матеріали та сировину,</t>
  </si>
  <si>
    <t>7.2 інші витрати</t>
  </si>
  <si>
    <t>7.3  інші операційні витрати:</t>
  </si>
  <si>
    <t>7.4 витрати на оплату праці в т.ч:</t>
  </si>
  <si>
    <t>201а</t>
  </si>
  <si>
    <t>201б</t>
  </si>
  <si>
    <t>201в</t>
  </si>
  <si>
    <t>201г</t>
  </si>
  <si>
    <t>201г"</t>
  </si>
  <si>
    <t>201д</t>
  </si>
  <si>
    <t>201е</t>
  </si>
  <si>
    <t>Разом (сума рядків 210-214)</t>
  </si>
  <si>
    <t>ФІНАНСОВИЙ ПЛАН ПІДПРИЄМСТВА НА 2024рік</t>
  </si>
  <si>
    <t>Первинна медична допомога</t>
  </si>
  <si>
    <t>110а</t>
  </si>
  <si>
    <t>Мобільна паліативна медична допомога дорослим і дітям</t>
  </si>
  <si>
    <t>110 б</t>
  </si>
  <si>
    <t xml:space="preserve">Супровід та лікування хворих на туберкульоз на первинному рівні медичної допомоги   </t>
  </si>
  <si>
    <t>110в</t>
  </si>
  <si>
    <t xml:space="preserve">     закупівля палива(дpoва)</t>
  </si>
  <si>
    <t xml:space="preserve">  друкована продукція (друк бланків)</t>
  </si>
  <si>
    <t xml:space="preserve">    витрати на водопостачання та водовідведення(абонплата)</t>
  </si>
  <si>
    <t xml:space="preserve">    вирати на утилізацію медичних відхoдів</t>
  </si>
  <si>
    <t xml:space="preserve">    хімреактиви</t>
  </si>
  <si>
    <t xml:space="preserve">    медикаменти, </t>
  </si>
  <si>
    <t>Собівартість реалізованої продукції(товарів.робіт.послуг)(141+160)</t>
  </si>
  <si>
    <t xml:space="preserve">    витрати на природній газ  +розподіл</t>
  </si>
  <si>
    <t xml:space="preserve">    витрати на електроенергію (електроенергія)+розподіл</t>
  </si>
  <si>
    <t xml:space="preserve">    витрати на оплату послуг пожежної охорони</t>
  </si>
  <si>
    <t xml:space="preserve">    витрати на охорону праці та навчання працівників</t>
  </si>
  <si>
    <t xml:space="preserve">    судові збори</t>
  </si>
  <si>
    <t xml:space="preserve">    послуги сурдоперекладача</t>
  </si>
  <si>
    <t xml:space="preserve">    проекто кошторисна документація</t>
  </si>
  <si>
    <t xml:space="preserve">    витрати на друковану продукцію</t>
  </si>
  <si>
    <t>Всього доходу (виручки) від реалізації продукції (товарів, робіт, послуг)                                        (110+120)</t>
  </si>
  <si>
    <t>Дохід за програмою медичних гарантій ( кошти НСЗУ)  втч:</t>
  </si>
  <si>
    <t>Забеспечення кодрового  потенціалу СОЗ шляхом надання мед допомоги  із залученням лікарів інтернів</t>
  </si>
  <si>
    <t>110г</t>
  </si>
  <si>
    <t xml:space="preserve">    витрати, що здійснюються для підтримання об’єкта в робочому стані (проведення пот. ремонту).  </t>
  </si>
  <si>
    <t>141ж</t>
  </si>
  <si>
    <t>витрати на водопостачання та водовідведення(абонплата)</t>
  </si>
  <si>
    <t>142є</t>
  </si>
  <si>
    <t xml:space="preserve">     витрати на оплату праці </t>
  </si>
  <si>
    <t xml:space="preserve">    відрахування на соціальні заходи(ЄСВ)</t>
  </si>
  <si>
    <t>Плановий рік  (2024р)</t>
  </si>
  <si>
    <t xml:space="preserve">  витрати на електроенергію (електроенергія)</t>
  </si>
  <si>
    <t>Залишок коштів на рахунку на 01.01.2024р</t>
  </si>
  <si>
    <t>Віктор ДЕНИСЮК</t>
  </si>
  <si>
    <t xml:space="preserve">Наталія Торган </t>
  </si>
  <si>
    <t>вик.  0988548440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</si>
</sst>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#,##0.0\ _₴"/>
    <numFmt numFmtId="165" formatCode="#,##0.0"/>
    <numFmt numFmtId="166" formatCode="0.0"/>
    <numFmt numFmtId="167" formatCode="_-* #,##0.0\ _₴_-;\-* #,##0.0\ _₴_-;_-* &quot;-&quot;?\ _₴_-;_-@_-"/>
    <numFmt numFmtId="168" formatCode="_(* #,##0_);_(* \(#,##0\);_(* &quot;-&quot;_);_(@_)"/>
  </numFmts>
  <fonts count="3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1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sz val="12"/>
      <color rgb="FF00B0F0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B0F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2"/>
      <color theme="6"/>
      <name val="Times New Roman"/>
      <family val="1"/>
      <charset val="204"/>
    </font>
    <font>
      <i/>
      <sz val="12"/>
      <color rgb="FF00B0F0"/>
      <name val="Times New Roman"/>
      <family val="1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</cellStyleXfs>
  <cellXfs count="353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13" fillId="3" borderId="2" xfId="0" applyFont="1" applyFill="1" applyBorder="1" applyAlignment="1">
      <alignment vertical="center"/>
    </xf>
    <xf numFmtId="0" fontId="14" fillId="3" borderId="0" xfId="0" applyFont="1" applyFill="1"/>
    <xf numFmtId="2" fontId="15" fillId="3" borderId="3" xfId="2" applyNumberFormat="1" applyFont="1" applyFill="1" applyBorder="1" applyAlignment="1">
      <alignment horizontal="center" vertical="center" wrapText="1"/>
    </xf>
    <xf numFmtId="2" fontId="12" fillId="3" borderId="3" xfId="2" applyNumberFormat="1" applyFont="1" applyFill="1" applyBorder="1" applyAlignment="1">
      <alignment vertical="center"/>
    </xf>
    <xf numFmtId="164" fontId="12" fillId="3" borderId="4" xfId="2" applyNumberFormat="1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/>
    </xf>
    <xf numFmtId="0" fontId="5" fillId="0" borderId="5" xfId="2" quotePrefix="1" applyFont="1" applyFill="1" applyBorder="1" applyAlignment="1">
      <alignment horizontal="center" vertical="center"/>
    </xf>
    <xf numFmtId="2" fontId="15" fillId="3" borderId="4" xfId="2" applyNumberFormat="1" applyFont="1" applyFill="1" applyBorder="1" applyAlignment="1">
      <alignment horizontal="center" vertical="center" wrapText="1"/>
    </xf>
    <xf numFmtId="2" fontId="12" fillId="3" borderId="4" xfId="2" applyNumberFormat="1" applyFont="1" applyFill="1" applyBorder="1" applyAlignment="1">
      <alignment vertical="center"/>
    </xf>
    <xf numFmtId="2" fontId="5" fillId="3" borderId="3" xfId="2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2" fillId="0" borderId="5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5" xfId="2" quotePrefix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5" fillId="0" borderId="3" xfId="3" quotePrefix="1" applyFont="1" applyFill="1" applyBorder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164" fontId="12" fillId="3" borderId="3" xfId="2" applyNumberFormat="1" applyFont="1" applyFill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9" fontId="18" fillId="0" borderId="3" xfId="2" applyNumberFormat="1" applyFont="1" applyFill="1" applyBorder="1" applyAlignment="1">
      <alignment horizontal="left" vertical="center" wrapText="1"/>
    </xf>
    <xf numFmtId="0" fontId="18" fillId="0" borderId="3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/>
    </xf>
    <xf numFmtId="0" fontId="20" fillId="0" borderId="10" xfId="2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2" applyFont="1" applyFill="1" applyBorder="1" applyAlignment="1">
      <alignment horizontal="center" vertical="center" wrapText="1"/>
    </xf>
    <xf numFmtId="164" fontId="12" fillId="3" borderId="3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13" fillId="3" borderId="0" xfId="0" applyFont="1" applyFill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2" fontId="12" fillId="3" borderId="3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2" fontId="16" fillId="3" borderId="3" xfId="2" applyNumberFormat="1" applyFont="1" applyFill="1" applyBorder="1" applyAlignment="1">
      <alignment horizontal="center" vertical="center" wrapText="1"/>
    </xf>
    <xf numFmtId="166" fontId="16" fillId="0" borderId="3" xfId="2" applyNumberFormat="1" applyFont="1" applyFill="1" applyBorder="1" applyAlignment="1">
      <alignment wrapText="1"/>
    </xf>
    <xf numFmtId="165" fontId="16" fillId="0" borderId="3" xfId="2" applyNumberFormat="1" applyFont="1" applyFill="1" applyBorder="1" applyAlignment="1">
      <alignment horizontal="center" vertical="center" wrapText="1"/>
    </xf>
    <xf numFmtId="2" fontId="12" fillId="3" borderId="4" xfId="2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65" fontId="6" fillId="0" borderId="3" xfId="0" applyNumberFormat="1" applyFont="1" applyBorder="1" applyAlignment="1">
      <alignment horizontal="center" vertical="center" wrapText="1"/>
    </xf>
    <xf numFmtId="2" fontId="12" fillId="3" borderId="3" xfId="2" applyNumberFormat="1" applyFont="1" applyFill="1" applyBorder="1" applyAlignment="1">
      <alignment vertical="center" wrapText="1"/>
    </xf>
    <xf numFmtId="2" fontId="24" fillId="0" borderId="3" xfId="3" applyNumberFormat="1" applyFont="1" applyFill="1" applyBorder="1" applyAlignment="1">
      <alignment vertical="center" wrapText="1"/>
    </xf>
    <xf numFmtId="2" fontId="0" fillId="3" borderId="3" xfId="2" applyNumberFormat="1" applyFont="1" applyFill="1" applyBorder="1" applyAlignment="1">
      <alignment horizontal="center" vertical="center" wrapText="1"/>
    </xf>
    <xf numFmtId="167" fontId="25" fillId="0" borderId="3" xfId="0" applyNumberFormat="1" applyFont="1" applyBorder="1" applyAlignment="1">
      <alignment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2" fontId="18" fillId="3" borderId="3" xfId="2" applyNumberFormat="1" applyFont="1" applyFill="1" applyBorder="1" applyAlignment="1">
      <alignment horizontal="right" wrapText="1"/>
    </xf>
    <xf numFmtId="2" fontId="25" fillId="0" borderId="3" xfId="0" applyNumberFormat="1" applyFont="1" applyBorder="1" applyAlignment="1">
      <alignment horizontal="right" wrapText="1"/>
    </xf>
    <xf numFmtId="2" fontId="25" fillId="3" borderId="3" xfId="0" applyNumberFormat="1" applyFont="1" applyFill="1" applyBorder="1" applyAlignment="1">
      <alignment horizontal="right" wrapText="1"/>
    </xf>
    <xf numFmtId="2" fontId="15" fillId="3" borderId="0" xfId="2" applyNumberFormat="1" applyFont="1" applyFill="1" applyBorder="1" applyAlignment="1">
      <alignment horizontal="center" vertical="center" wrapText="1"/>
    </xf>
    <xf numFmtId="166" fontId="19" fillId="0" borderId="3" xfId="0" applyNumberFormat="1" applyFont="1" applyBorder="1" applyAlignment="1">
      <alignment vertical="top" wrapText="1"/>
    </xf>
    <xf numFmtId="165" fontId="19" fillId="0" borderId="3" xfId="0" applyNumberFormat="1" applyFont="1" applyBorder="1" applyAlignment="1">
      <alignment horizontal="center" vertical="center" wrapText="1"/>
    </xf>
    <xf numFmtId="2" fontId="16" fillId="3" borderId="3" xfId="2" applyNumberFormat="1" applyFont="1" applyFill="1" applyBorder="1" applyAlignment="1">
      <alignment horizontal="right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6" fontId="5" fillId="0" borderId="3" xfId="2" applyNumberFormat="1" applyFont="1" applyFill="1" applyBorder="1" applyAlignment="1">
      <alignment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2" fontId="5" fillId="3" borderId="3" xfId="2" applyNumberFormat="1" applyFont="1" applyFill="1" applyBorder="1" applyAlignment="1">
      <alignment horizontal="right" wrapText="1"/>
    </xf>
    <xf numFmtId="2" fontId="5" fillId="3" borderId="3" xfId="2" applyNumberFormat="1" applyFont="1" applyFill="1" applyBorder="1" applyAlignment="1">
      <alignment vertical="top" wrapText="1"/>
    </xf>
    <xf numFmtId="166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3" borderId="3" xfId="2" applyNumberFormat="1" applyFont="1" applyFill="1" applyBorder="1" applyAlignment="1">
      <alignment vertical="center" wrapText="1"/>
    </xf>
    <xf numFmtId="2" fontId="28" fillId="3" borderId="3" xfId="2" applyNumberFormat="1" applyFont="1" applyFill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center" vertical="center" wrapText="1"/>
    </xf>
    <xf numFmtId="2" fontId="5" fillId="3" borderId="3" xfId="2" applyNumberFormat="1" applyFont="1" applyFill="1" applyBorder="1" applyAlignment="1">
      <alignment horizontal="right" vertical="center" wrapText="1"/>
    </xf>
    <xf numFmtId="166" fontId="23" fillId="0" borderId="3" xfId="0" applyNumberFormat="1" applyFont="1" applyBorder="1" applyAlignment="1">
      <alignment vertical="top" wrapText="1"/>
    </xf>
    <xf numFmtId="164" fontId="5" fillId="3" borderId="3" xfId="2" applyNumberFormat="1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right"/>
    </xf>
    <xf numFmtId="164" fontId="12" fillId="3" borderId="3" xfId="2" applyNumberFormat="1" applyFont="1" applyFill="1" applyBorder="1" applyAlignment="1">
      <alignment vertical="center" wrapText="1"/>
    </xf>
    <xf numFmtId="164" fontId="12" fillId="3" borderId="3" xfId="2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2" fontId="26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2" fontId="4" fillId="3" borderId="4" xfId="2" applyNumberFormat="1" applyFont="1" applyFill="1" applyBorder="1" applyAlignment="1">
      <alignment horizontal="center" vertical="center" wrapText="1"/>
    </xf>
    <xf numFmtId="166" fontId="27" fillId="0" borderId="3" xfId="0" applyNumberFormat="1" applyFont="1" applyBorder="1" applyAlignment="1">
      <alignment wrapText="1"/>
    </xf>
    <xf numFmtId="2" fontId="11" fillId="3" borderId="3" xfId="2" applyNumberFormat="1" applyFont="1" applyFill="1" applyBorder="1" applyAlignment="1">
      <alignment wrapText="1"/>
    </xf>
    <xf numFmtId="2" fontId="11" fillId="0" borderId="3" xfId="0" applyNumberFormat="1" applyFont="1" applyBorder="1" applyAlignment="1">
      <alignment vertical="center" wrapText="1"/>
    </xf>
    <xf numFmtId="166" fontId="23" fillId="0" borderId="3" xfId="0" applyNumberFormat="1" applyFont="1" applyBorder="1" applyAlignment="1">
      <alignment wrapText="1"/>
    </xf>
    <xf numFmtId="2" fontId="5" fillId="3" borderId="3" xfId="2" applyNumberFormat="1" applyFont="1" applyFill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vertical="center" wrapText="1"/>
    </xf>
    <xf numFmtId="166" fontId="23" fillId="0" borderId="3" xfId="0" applyNumberFormat="1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vertical="center" wrapText="1"/>
    </xf>
    <xf numFmtId="164" fontId="0" fillId="3" borderId="3" xfId="2" applyNumberFormat="1" applyFont="1" applyFill="1" applyBorder="1" applyAlignment="1">
      <alignment vertical="top" wrapText="1"/>
    </xf>
    <xf numFmtId="164" fontId="0" fillId="3" borderId="4" xfId="2" applyNumberFormat="1" applyFont="1" applyFill="1" applyBorder="1" applyAlignment="1">
      <alignment vertical="top" wrapText="1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3" fontId="3" fillId="0" borderId="10" xfId="2" applyNumberFormat="1" applyFont="1" applyFill="1" applyBorder="1" applyAlignment="1">
      <alignment wrapText="1"/>
    </xf>
    <xf numFmtId="43" fontId="3" fillId="0" borderId="12" xfId="2" applyNumberFormat="1" applyFont="1" applyFill="1" applyBorder="1" applyAlignment="1">
      <alignment horizontal="center" vertical="center" wrapText="1"/>
    </xf>
    <xf numFmtId="2" fontId="17" fillId="0" borderId="3" xfId="0" applyNumberFormat="1" applyFont="1" applyBorder="1" applyAlignment="1">
      <alignment vertical="center"/>
    </xf>
    <xf numFmtId="2" fontId="3" fillId="3" borderId="3" xfId="2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4" fontId="15" fillId="3" borderId="5" xfId="2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3" borderId="0" xfId="0" applyFont="1" applyFill="1" applyAlignment="1">
      <alignment horizontal="left" vertical="center"/>
    </xf>
    <xf numFmtId="164" fontId="30" fillId="3" borderId="0" xfId="0" applyNumberFormat="1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top" wrapText="1"/>
    </xf>
    <xf numFmtId="0" fontId="5" fillId="0" borderId="10" xfId="0" applyFont="1" applyBorder="1" applyAlignment="1"/>
    <xf numFmtId="0" fontId="5" fillId="0" borderId="5" xfId="3" quotePrefix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19" fillId="0" borderId="9" xfId="2" applyFont="1" applyFill="1" applyBorder="1" applyAlignment="1">
      <alignment horizontal="left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2" fontId="5" fillId="3" borderId="3" xfId="0" applyNumberFormat="1" applyFont="1" applyFill="1" applyBorder="1" applyAlignment="1">
      <alignment horizontal="right" wrapText="1"/>
    </xf>
    <xf numFmtId="164" fontId="16" fillId="3" borderId="3" xfId="2" applyNumberFormat="1" applyFont="1" applyFill="1" applyBorder="1" applyAlignment="1">
      <alignment horizontal="center" vertical="center" wrapText="1"/>
    </xf>
    <xf numFmtId="164" fontId="16" fillId="3" borderId="3" xfId="2" applyNumberFormat="1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wrapText="1"/>
    </xf>
    <xf numFmtId="0" fontId="16" fillId="0" borderId="0" xfId="0" applyFont="1"/>
    <xf numFmtId="2" fontId="11" fillId="0" borderId="0" xfId="0" applyNumberFormat="1" applyFont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2" fontId="12" fillId="3" borderId="0" xfId="2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5" fillId="3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12" fillId="3" borderId="0" xfId="2" applyNumberFormat="1" applyFont="1" applyFill="1"/>
    <xf numFmtId="2" fontId="5" fillId="3" borderId="3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/>
    <xf numFmtId="2" fontId="6" fillId="0" borderId="3" xfId="0" applyNumberFormat="1" applyFont="1" applyBorder="1" applyAlignment="1">
      <alignment horizontal="right"/>
    </xf>
    <xf numFmtId="2" fontId="12" fillId="3" borderId="2" xfId="2" applyNumberFormat="1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horizontal="left" vertical="top"/>
    </xf>
    <xf numFmtId="2" fontId="5" fillId="0" borderId="2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vertical="center" wrapText="1"/>
    </xf>
    <xf numFmtId="2" fontId="5" fillId="3" borderId="9" xfId="0" applyNumberFormat="1" applyFont="1" applyFill="1" applyBorder="1" applyAlignment="1">
      <alignment vertical="center"/>
    </xf>
    <xf numFmtId="2" fontId="6" fillId="0" borderId="3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vertical="center" wrapText="1"/>
    </xf>
    <xf numFmtId="2" fontId="12" fillId="3" borderId="0" xfId="2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2" fontId="12" fillId="3" borderId="3" xfId="2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 shrinkToFit="1"/>
    </xf>
    <xf numFmtId="2" fontId="5" fillId="0" borderId="3" xfId="1" applyNumberFormat="1" applyFont="1" applyFill="1" applyBorder="1" applyAlignment="1">
      <alignment horizontal="center" vertical="center" wrapText="1" shrinkToFit="1"/>
    </xf>
    <xf numFmtId="2" fontId="5" fillId="3" borderId="3" xfId="0" applyNumberFormat="1" applyFont="1" applyFill="1" applyBorder="1" applyAlignment="1">
      <alignment horizontal="center" vertical="center" wrapText="1" shrinkToFit="1"/>
    </xf>
    <xf numFmtId="2" fontId="23" fillId="0" borderId="3" xfId="0" applyNumberFormat="1" applyFont="1" applyBorder="1" applyAlignment="1">
      <alignment horizontal="center" vertical="center" wrapText="1"/>
    </xf>
    <xf numFmtId="2" fontId="23" fillId="3" borderId="3" xfId="0" applyNumberFormat="1" applyFont="1" applyFill="1" applyBorder="1" applyAlignment="1">
      <alignment horizontal="center" vertical="center" wrapText="1"/>
    </xf>
    <xf numFmtId="2" fontId="12" fillId="3" borderId="2" xfId="2" applyNumberFormat="1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2" fontId="19" fillId="3" borderId="3" xfId="2" applyNumberFormat="1" applyFont="1" applyFill="1" applyBorder="1" applyAlignment="1">
      <alignment horizontal="right"/>
    </xf>
    <xf numFmtId="2" fontId="12" fillId="3" borderId="3" xfId="2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vertical="center"/>
    </xf>
    <xf numFmtId="2" fontId="12" fillId="3" borderId="0" xfId="2" applyNumberFormat="1" applyFont="1" applyFill="1" applyBorder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0" fillId="3" borderId="0" xfId="0" applyNumberFormat="1" applyFont="1" applyFill="1"/>
    <xf numFmtId="2" fontId="5" fillId="0" borderId="0" xfId="0" applyNumberFormat="1" applyFont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16" fillId="3" borderId="3" xfId="2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top" wrapText="1"/>
    </xf>
    <xf numFmtId="2" fontId="12" fillId="0" borderId="3" xfId="2" applyNumberFormat="1" applyFont="1" applyFill="1" applyBorder="1" applyAlignment="1">
      <alignment vertical="center" wrapText="1"/>
    </xf>
    <xf numFmtId="166" fontId="5" fillId="0" borderId="3" xfId="0" applyNumberFormat="1" applyFont="1" applyBorder="1" applyAlignment="1">
      <alignment vertical="center"/>
    </xf>
    <xf numFmtId="164" fontId="12" fillId="3" borderId="3" xfId="2" applyNumberFormat="1" applyFont="1" applyFill="1" applyBorder="1" applyAlignment="1">
      <alignment vertical="center"/>
    </xf>
    <xf numFmtId="164" fontId="12" fillId="3" borderId="4" xfId="2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0" fontId="6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166" fontId="6" fillId="0" borderId="3" xfId="2" applyNumberFormat="1" applyFont="1" applyFill="1" applyBorder="1" applyAlignment="1">
      <alignment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0" fontId="5" fillId="0" borderId="8" xfId="3" quotePrefix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vertical="top" wrapText="1"/>
    </xf>
    <xf numFmtId="166" fontId="23" fillId="0" borderId="9" xfId="0" applyNumberFormat="1" applyFont="1" applyBorder="1" applyAlignment="1">
      <alignment wrapText="1"/>
    </xf>
    <xf numFmtId="165" fontId="5" fillId="0" borderId="9" xfId="0" applyNumberFormat="1" applyFont="1" applyBorder="1" applyAlignment="1">
      <alignment horizontal="center" vertical="center" wrapText="1"/>
    </xf>
    <xf numFmtId="2" fontId="5" fillId="3" borderId="9" xfId="2" applyNumberFormat="1" applyFont="1" applyFill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5" fillId="3" borderId="9" xfId="0" applyNumberFormat="1" applyFont="1" applyFill="1" applyBorder="1" applyAlignment="1">
      <alignment wrapText="1"/>
    </xf>
    <xf numFmtId="0" fontId="5" fillId="0" borderId="11" xfId="3" quotePrefix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vertical="top" wrapText="1"/>
    </xf>
    <xf numFmtId="166" fontId="5" fillId="0" borderId="10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2" fontId="5" fillId="3" borderId="10" xfId="2" applyNumberFormat="1" applyFont="1" applyFill="1" applyBorder="1" applyAlignment="1">
      <alignment wrapText="1"/>
    </xf>
    <xf numFmtId="2" fontId="5" fillId="0" borderId="10" xfId="0" applyNumberFormat="1" applyFont="1" applyBorder="1" applyAlignment="1">
      <alignment vertical="center" wrapText="1"/>
    </xf>
    <xf numFmtId="2" fontId="5" fillId="3" borderId="10" xfId="0" applyNumberFormat="1" applyFont="1" applyFill="1" applyBorder="1" applyAlignment="1">
      <alignment vertical="center" wrapText="1"/>
    </xf>
    <xf numFmtId="0" fontId="18" fillId="0" borderId="13" xfId="0" applyFont="1" applyBorder="1" applyAlignment="1">
      <alignment horizontal="left" vertical="top" wrapText="1"/>
    </xf>
    <xf numFmtId="164" fontId="12" fillId="0" borderId="3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164" fontId="16" fillId="3" borderId="3" xfId="2" applyNumberFormat="1" applyFont="1" applyFill="1" applyBorder="1" applyAlignment="1">
      <alignment vertical="top" wrapText="1"/>
    </xf>
    <xf numFmtId="43" fontId="12" fillId="0" borderId="3" xfId="2" applyNumberFormat="1" applyFont="1" applyFill="1" applyBorder="1" applyAlignment="1">
      <alignment horizontal="center" vertical="center" wrapText="1"/>
    </xf>
    <xf numFmtId="2" fontId="12" fillId="3" borderId="3" xfId="2" applyNumberFormat="1" applyFont="1" applyFill="1" applyBorder="1" applyAlignment="1">
      <alignment vertical="top" wrapText="1"/>
    </xf>
    <xf numFmtId="164" fontId="12" fillId="3" borderId="3" xfId="2" applyNumberFormat="1" applyFont="1" applyFill="1" applyBorder="1" applyAlignment="1">
      <alignment vertical="top" wrapText="1"/>
    </xf>
    <xf numFmtId="164" fontId="12" fillId="3" borderId="4" xfId="2" applyNumberFormat="1" applyFont="1" applyFill="1" applyBorder="1" applyAlignment="1">
      <alignment vertical="top" wrapText="1"/>
    </xf>
    <xf numFmtId="2" fontId="12" fillId="0" borderId="3" xfId="2" applyNumberFormat="1" applyFont="1" applyFill="1" applyBorder="1" applyAlignment="1">
      <alignment horizontal="center" vertical="center" wrapText="1"/>
    </xf>
    <xf numFmtId="2" fontId="12" fillId="3" borderId="10" xfId="2" applyNumberFormat="1" applyFont="1" applyFill="1" applyBorder="1" applyAlignment="1">
      <alignment horizontal="center" vertical="center" wrapText="1"/>
    </xf>
    <xf numFmtId="164" fontId="16" fillId="3" borderId="3" xfId="2" applyNumberFormat="1" applyFont="1" applyFill="1" applyBorder="1" applyAlignment="1">
      <alignment vertical="center"/>
    </xf>
    <xf numFmtId="168" fontId="5" fillId="0" borderId="3" xfId="0" applyNumberFormat="1" applyFont="1" applyBorder="1" applyAlignment="1">
      <alignment horizontal="center" vertical="center" wrapText="1"/>
    </xf>
    <xf numFmtId="0" fontId="6" fillId="0" borderId="3" xfId="3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6" fontId="6" fillId="0" borderId="3" xfId="0" applyNumberFormat="1" applyFont="1" applyBorder="1" applyAlignment="1">
      <alignment vertical="center" wrapText="1"/>
    </xf>
    <xf numFmtId="0" fontId="23" fillId="0" borderId="3" xfId="0" quotePrefix="1" applyFont="1" applyBorder="1" applyAlignment="1">
      <alignment horizontal="center" vertical="center"/>
    </xf>
    <xf numFmtId="43" fontId="6" fillId="0" borderId="3" xfId="0" applyNumberFormat="1" applyFont="1" applyBorder="1" applyAlignment="1">
      <alignment vertical="center" wrapText="1"/>
    </xf>
    <xf numFmtId="43" fontId="6" fillId="0" borderId="3" xfId="0" applyNumberFormat="1" applyFont="1" applyBorder="1" applyAlignment="1">
      <alignment horizontal="center" vertical="center" wrapText="1"/>
    </xf>
    <xf numFmtId="43" fontId="16" fillId="0" borderId="10" xfId="2" applyNumberFormat="1" applyFont="1" applyFill="1" applyBorder="1" applyAlignment="1">
      <alignment wrapText="1"/>
    </xf>
    <xf numFmtId="43" fontId="16" fillId="0" borderId="12" xfId="2" applyNumberFormat="1" applyFont="1" applyFill="1" applyBorder="1" applyAlignment="1">
      <alignment horizontal="center" vertical="center" wrapText="1"/>
    </xf>
    <xf numFmtId="43" fontId="12" fillId="0" borderId="10" xfId="2" applyNumberFormat="1" applyFont="1" applyFill="1" applyBorder="1" applyAlignment="1">
      <alignment wrapText="1"/>
    </xf>
    <xf numFmtId="43" fontId="12" fillId="0" borderId="12" xfId="2" applyNumberFormat="1" applyFont="1" applyFill="1" applyBorder="1" applyAlignment="1">
      <alignment horizontal="center" vertical="center" wrapText="1"/>
    </xf>
    <xf numFmtId="0" fontId="12" fillId="0" borderId="5" xfId="2" quotePrefix="1" applyNumberFormat="1" applyFont="1" applyFill="1" applyBorder="1" applyAlignment="1">
      <alignment horizontal="center" vertical="center"/>
    </xf>
    <xf numFmtId="43" fontId="12" fillId="3" borderId="10" xfId="2" applyNumberFormat="1" applyFont="1" applyFill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wrapText="1"/>
    </xf>
    <xf numFmtId="43" fontId="5" fillId="0" borderId="4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0" borderId="10" xfId="2" applyFont="1" applyFill="1" applyBorder="1" applyAlignment="1">
      <alignment horizontal="left" vertical="center" wrapText="1"/>
    </xf>
    <xf numFmtId="2" fontId="6" fillId="3" borderId="3" xfId="2" applyNumberFormat="1" applyFont="1" applyFill="1" applyBorder="1" applyAlignment="1">
      <alignment horizontal="right" wrapText="1"/>
    </xf>
    <xf numFmtId="2" fontId="6" fillId="3" borderId="4" xfId="2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wrapText="1"/>
    </xf>
    <xf numFmtId="0" fontId="12" fillId="0" borderId="5" xfId="2" quotePrefix="1" applyNumberFormat="1" applyFont="1" applyFill="1" applyBorder="1" applyAlignment="1">
      <alignment horizontal="center"/>
    </xf>
    <xf numFmtId="43" fontId="12" fillId="3" borderId="10" xfId="2" applyNumberFormat="1" applyFont="1" applyFill="1" applyBorder="1" applyAlignment="1">
      <alignment horizontal="center" wrapText="1"/>
    </xf>
    <xf numFmtId="43" fontId="5" fillId="0" borderId="4" xfId="0" applyNumberFormat="1" applyFont="1" applyBorder="1" applyAlignment="1">
      <alignment horizontal="right" wrapText="1"/>
    </xf>
    <xf numFmtId="0" fontId="5" fillId="0" borderId="0" xfId="0" applyFont="1" applyAlignment="1"/>
    <xf numFmtId="0" fontId="12" fillId="0" borderId="0" xfId="0" applyFont="1" applyAlignment="1"/>
    <xf numFmtId="0" fontId="5" fillId="0" borderId="3" xfId="0" applyFont="1" applyBorder="1" applyAlignment="1">
      <alignment horizontal="left" vertical="top"/>
    </xf>
    <xf numFmtId="43" fontId="16" fillId="3" borderId="3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5" xfId="2" quotePrefix="1" applyNumberFormat="1" applyFont="1" applyFill="1" applyBorder="1" applyAlignment="1">
      <alignment horizontal="center" vertical="center"/>
    </xf>
    <xf numFmtId="43" fontId="16" fillId="3" borderId="10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23" fillId="0" borderId="5" xfId="0" quotePrefix="1" applyFont="1" applyBorder="1" applyAlignment="1">
      <alignment horizontal="center" vertical="center"/>
    </xf>
    <xf numFmtId="43" fontId="5" fillId="3" borderId="3" xfId="2" applyNumberFormat="1" applyFont="1" applyFill="1" applyBorder="1" applyAlignment="1">
      <alignment horizontal="right" wrapText="1"/>
    </xf>
    <xf numFmtId="43" fontId="5" fillId="0" borderId="0" xfId="0" applyNumberFormat="1" applyFont="1" applyAlignment="1">
      <alignment horizontal="right" wrapText="1"/>
    </xf>
    <xf numFmtId="43" fontId="5" fillId="3" borderId="3" xfId="2" applyNumberFormat="1" applyFont="1" applyFill="1" applyBorder="1" applyAlignment="1">
      <alignment horizontal="right" vertical="center" wrapText="1"/>
    </xf>
    <xf numFmtId="2" fontId="21" fillId="0" borderId="3" xfId="4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2" fontId="5" fillId="0" borderId="3" xfId="4" applyNumberFormat="1" applyFont="1" applyFill="1" applyBorder="1" applyAlignment="1">
      <alignment horizontal="left" vertical="center" wrapText="1"/>
    </xf>
    <xf numFmtId="1" fontId="21" fillId="0" borderId="3" xfId="4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2" fontId="12" fillId="3" borderId="3" xfId="2" applyNumberFormat="1" applyFont="1" applyFill="1" applyBorder="1" applyAlignment="1">
      <alignment horizontal="right" vertical="center" wrapText="1"/>
    </xf>
    <xf numFmtId="2" fontId="5" fillId="0" borderId="3" xfId="2" applyNumberFormat="1" applyFont="1" applyFill="1" applyBorder="1" applyAlignment="1">
      <alignment horizontal="left" vertical="center" wrapText="1"/>
    </xf>
    <xf numFmtId="0" fontId="5" fillId="0" borderId="3" xfId="2" quotePrefix="1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12" fillId="3" borderId="11" xfId="2" applyNumberFormat="1" applyFont="1" applyFill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7" fontId="23" fillId="0" borderId="3" xfId="0" applyNumberFormat="1" applyFont="1" applyBorder="1" applyAlignment="1">
      <alignment vertical="center" wrapText="1"/>
    </xf>
    <xf numFmtId="2" fontId="12" fillId="3" borderId="10" xfId="2" applyNumberFormat="1" applyFont="1" applyFill="1" applyBorder="1" applyAlignment="1">
      <alignment horizontal="right" vertical="center" wrapText="1"/>
    </xf>
    <xf numFmtId="2" fontId="12" fillId="3" borderId="10" xfId="2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2" fontId="12" fillId="3" borderId="0" xfId="2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2" fontId="16" fillId="3" borderId="3" xfId="2" applyNumberFormat="1" applyFont="1" applyFill="1" applyBorder="1" applyAlignment="1">
      <alignment horizontal="center" wrapText="1"/>
    </xf>
    <xf numFmtId="2" fontId="0" fillId="3" borderId="3" xfId="2" applyNumberFormat="1" applyFont="1" applyFill="1" applyBorder="1" applyAlignment="1">
      <alignment horizontal="right" wrapText="1"/>
    </xf>
    <xf numFmtId="2" fontId="12" fillId="3" borderId="3" xfId="2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12" fillId="3" borderId="3" xfId="2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/>
    <xf numFmtId="2" fontId="5" fillId="0" borderId="5" xfId="0" applyNumberFormat="1" applyFont="1" applyBorder="1"/>
    <xf numFmtId="0" fontId="5" fillId="0" borderId="0" xfId="0" applyFont="1" applyAlignment="1">
      <alignment horizontal="left" vertical="center" wrapText="1"/>
    </xf>
    <xf numFmtId="2" fontId="5" fillId="0" borderId="3" xfId="0" applyNumberFormat="1" applyFont="1" applyBorder="1"/>
  </cellXfs>
  <cellStyles count="5">
    <cellStyle name="Neutral" xfId="4"/>
    <cellStyle name="Нейтральный 2" xfId="3"/>
    <cellStyle name="Обычный" xfId="0" builtinId="0"/>
    <cellStyle name="Процентный" xfId="1" builtinId="5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5"/>
  <sheetViews>
    <sheetView tabSelected="1" view="pageBreakPreview" topLeftCell="A147" zoomScale="75" zoomScaleNormal="100" zoomScaleSheetLayoutView="75" workbookViewId="0">
      <selection activeCell="G7" sqref="G7"/>
    </sheetView>
  </sheetViews>
  <sheetFormatPr defaultColWidth="9" defaultRowHeight="15.6" x14ac:dyDescent="0.3"/>
  <cols>
    <col min="1" max="1" width="52.19921875" style="50" customWidth="1"/>
    <col min="2" max="2" width="7.8984375" style="50" customWidth="1"/>
    <col min="3" max="3" width="14" style="8" hidden="1" customWidth="1"/>
    <col min="4" max="4" width="0.19921875" style="50" hidden="1" customWidth="1"/>
    <col min="5" max="5" width="3.59765625" style="50" hidden="1" customWidth="1"/>
    <col min="6" max="6" width="14.8984375" style="165" customWidth="1"/>
    <col min="7" max="7" width="15.19921875" style="203" customWidth="1"/>
    <col min="8" max="8" width="12.59765625" style="203" customWidth="1"/>
    <col min="9" max="9" width="12.69921875" style="204" customWidth="1"/>
    <col min="10" max="10" width="13.3984375" style="203" customWidth="1"/>
    <col min="11" max="13" width="9" style="50" hidden="1" customWidth="1"/>
    <col min="14" max="14" width="2.5" style="50" hidden="1" customWidth="1"/>
    <col min="15" max="15" width="4.3984375" style="50" customWidth="1"/>
    <col min="16" max="16384" width="9" style="50"/>
  </cols>
  <sheetData>
    <row r="1" spans="1:11" x14ac:dyDescent="0.3">
      <c r="A1" s="3"/>
      <c r="B1" s="28"/>
      <c r="C1" s="51"/>
      <c r="D1" s="28"/>
      <c r="E1" s="28"/>
      <c r="F1" s="159"/>
      <c r="G1" s="160"/>
      <c r="H1" s="161"/>
      <c r="I1" s="162"/>
      <c r="J1" s="160"/>
      <c r="K1" s="3"/>
    </row>
    <row r="2" spans="1:11" x14ac:dyDescent="0.3">
      <c r="A2" s="3"/>
      <c r="B2" s="28"/>
      <c r="C2" s="51"/>
      <c r="D2" s="28"/>
      <c r="E2" s="28"/>
      <c r="F2" s="348"/>
      <c r="G2" s="348"/>
      <c r="H2" s="348"/>
      <c r="I2" s="348"/>
      <c r="J2" s="348"/>
      <c r="K2" s="3"/>
    </row>
    <row r="3" spans="1:11" x14ac:dyDescent="0.3">
      <c r="A3" s="3"/>
      <c r="B3" s="28"/>
      <c r="C3" s="51"/>
      <c r="D3" s="28"/>
      <c r="E3" s="28"/>
      <c r="F3" s="348"/>
      <c r="G3" s="348"/>
      <c r="H3" s="348"/>
      <c r="I3" s="348"/>
      <c r="J3" s="348"/>
      <c r="K3" s="3"/>
    </row>
    <row r="4" spans="1:11" x14ac:dyDescent="0.3">
      <c r="A4" s="3"/>
      <c r="B4" s="28"/>
      <c r="C4" s="51"/>
      <c r="D4" s="28"/>
      <c r="E4" s="28"/>
      <c r="F4" s="159"/>
      <c r="G4" s="160"/>
      <c r="H4" s="160"/>
      <c r="I4" s="162"/>
      <c r="J4" s="160"/>
      <c r="K4" s="3"/>
    </row>
    <row r="5" spans="1:11" x14ac:dyDescent="0.3">
      <c r="A5" s="3"/>
      <c r="B5" s="53"/>
      <c r="C5" s="51"/>
      <c r="D5" s="28"/>
      <c r="E5" s="28"/>
      <c r="G5" s="160"/>
      <c r="H5" s="160"/>
      <c r="I5" s="166" t="s">
        <v>0</v>
      </c>
      <c r="J5" s="167" t="s">
        <v>107</v>
      </c>
      <c r="K5" s="3"/>
    </row>
    <row r="6" spans="1:11" x14ac:dyDescent="0.3">
      <c r="A6" s="3"/>
      <c r="B6" s="28"/>
      <c r="C6" s="51"/>
      <c r="D6" s="28"/>
      <c r="E6" s="28"/>
      <c r="F6" s="159"/>
      <c r="G6" s="160"/>
      <c r="H6" s="160"/>
      <c r="I6" s="166" t="s">
        <v>1</v>
      </c>
      <c r="J6" s="167"/>
      <c r="K6" s="3"/>
    </row>
    <row r="7" spans="1:11" x14ac:dyDescent="0.3">
      <c r="A7" s="3"/>
      <c r="B7" s="28"/>
      <c r="C7" s="51"/>
      <c r="D7" s="28"/>
      <c r="E7" s="28"/>
      <c r="F7" s="159"/>
      <c r="G7" s="160"/>
      <c r="H7" s="160"/>
      <c r="I7" s="166" t="s">
        <v>2</v>
      </c>
      <c r="J7" s="167"/>
      <c r="K7" s="3"/>
    </row>
    <row r="8" spans="1:11" x14ac:dyDescent="0.3">
      <c r="A8" s="3"/>
      <c r="B8" s="28"/>
      <c r="C8" s="51"/>
      <c r="D8" s="28"/>
      <c r="E8" s="28"/>
      <c r="F8" s="159"/>
      <c r="G8" s="160"/>
      <c r="H8" s="160"/>
      <c r="I8" s="166" t="s">
        <v>3</v>
      </c>
      <c r="J8" s="167"/>
      <c r="K8" s="3"/>
    </row>
    <row r="9" spans="1:11" x14ac:dyDescent="0.3">
      <c r="A9" s="3"/>
      <c r="B9" s="28"/>
      <c r="C9" s="51"/>
      <c r="D9" s="28"/>
      <c r="E9" s="28"/>
      <c r="F9" s="159"/>
      <c r="G9" s="160"/>
      <c r="H9" s="160"/>
      <c r="I9" s="349" t="s">
        <v>4</v>
      </c>
      <c r="J9" s="350"/>
      <c r="K9" s="3"/>
    </row>
    <row r="10" spans="1:11" x14ac:dyDescent="0.3">
      <c r="A10" s="3"/>
      <c r="B10" s="351"/>
      <c r="C10" s="351"/>
      <c r="D10" s="351"/>
      <c r="E10" s="351"/>
      <c r="F10" s="351"/>
      <c r="G10" s="160"/>
      <c r="H10" s="160"/>
      <c r="I10" s="352" t="s">
        <v>5</v>
      </c>
      <c r="J10" s="352"/>
      <c r="K10" s="3"/>
    </row>
    <row r="11" spans="1:11" x14ac:dyDescent="0.3">
      <c r="A11" s="337" t="s">
        <v>6</v>
      </c>
      <c r="B11" s="338"/>
      <c r="C11" s="338"/>
      <c r="D11" s="338"/>
      <c r="E11" s="338"/>
      <c r="F11" s="338"/>
      <c r="G11" s="338"/>
      <c r="H11" s="339"/>
      <c r="I11" s="168" t="s">
        <v>7</v>
      </c>
      <c r="J11" s="169">
        <v>41838805</v>
      </c>
      <c r="K11" s="3"/>
    </row>
    <row r="12" spans="1:11" ht="24.75" customHeight="1" x14ac:dyDescent="0.3">
      <c r="A12" s="1" t="s">
        <v>8</v>
      </c>
      <c r="B12" s="2" t="s">
        <v>9</v>
      </c>
      <c r="C12" s="7"/>
      <c r="D12" s="2"/>
      <c r="E12" s="2"/>
      <c r="F12" s="170"/>
      <c r="G12" s="164"/>
      <c r="H12" s="171"/>
      <c r="I12" s="166" t="s">
        <v>10</v>
      </c>
      <c r="J12" s="172"/>
      <c r="K12" s="3"/>
    </row>
    <row r="13" spans="1:11" ht="22.5" customHeight="1" x14ac:dyDescent="0.3">
      <c r="A13" s="1" t="s">
        <v>11</v>
      </c>
      <c r="B13" s="340" t="s">
        <v>12</v>
      </c>
      <c r="C13" s="340"/>
      <c r="D13" s="340"/>
      <c r="E13" s="340"/>
      <c r="F13" s="340"/>
      <c r="G13" s="164"/>
      <c r="H13" s="171"/>
      <c r="I13" s="166" t="s">
        <v>13</v>
      </c>
      <c r="J13" s="172"/>
      <c r="K13" s="3"/>
    </row>
    <row r="14" spans="1:11" ht="21.75" customHeight="1" x14ac:dyDescent="0.3">
      <c r="A14" s="1" t="s">
        <v>14</v>
      </c>
      <c r="B14" s="340" t="s">
        <v>15</v>
      </c>
      <c r="C14" s="340"/>
      <c r="D14" s="340"/>
      <c r="E14" s="340"/>
      <c r="F14" s="340"/>
      <c r="G14" s="173"/>
      <c r="H14" s="174"/>
      <c r="I14" s="166" t="s">
        <v>16</v>
      </c>
      <c r="J14" s="175"/>
      <c r="K14" s="3"/>
    </row>
    <row r="15" spans="1:11" ht="15.75" customHeight="1" x14ac:dyDescent="0.3">
      <c r="A15" s="1" t="s">
        <v>17</v>
      </c>
      <c r="B15" s="340" t="s">
        <v>106</v>
      </c>
      <c r="C15" s="340"/>
      <c r="D15" s="340"/>
      <c r="E15" s="340"/>
      <c r="F15" s="340"/>
      <c r="G15" s="173"/>
      <c r="H15" s="174"/>
      <c r="I15" s="166" t="s">
        <v>18</v>
      </c>
      <c r="J15" s="176"/>
      <c r="K15" s="3"/>
    </row>
    <row r="16" spans="1:11" ht="33" customHeight="1" x14ac:dyDescent="0.3">
      <c r="A16" s="1" t="s">
        <v>19</v>
      </c>
      <c r="B16" s="340" t="s">
        <v>20</v>
      </c>
      <c r="C16" s="340"/>
      <c r="D16" s="340"/>
      <c r="E16" s="340"/>
      <c r="F16" s="340"/>
      <c r="G16" s="173"/>
      <c r="H16" s="177"/>
      <c r="I16" s="178" t="s">
        <v>21</v>
      </c>
      <c r="J16" s="179" t="s">
        <v>22</v>
      </c>
      <c r="K16" s="3"/>
    </row>
    <row r="17" spans="1:14" ht="21" customHeight="1" x14ac:dyDescent="0.3">
      <c r="A17" s="1" t="s">
        <v>23</v>
      </c>
      <c r="B17" s="340" t="s">
        <v>24</v>
      </c>
      <c r="C17" s="340"/>
      <c r="D17" s="340"/>
      <c r="E17" s="340"/>
      <c r="F17" s="340"/>
      <c r="G17" s="341" t="s">
        <v>25</v>
      </c>
      <c r="H17" s="342"/>
      <c r="I17" s="343"/>
      <c r="J17" s="180"/>
      <c r="K17" s="3"/>
    </row>
    <row r="18" spans="1:14" ht="20.25" customHeight="1" x14ac:dyDescent="0.3">
      <c r="A18" s="1" t="s">
        <v>26</v>
      </c>
      <c r="B18" s="340" t="s">
        <v>27</v>
      </c>
      <c r="C18" s="340"/>
      <c r="D18" s="340"/>
      <c r="E18" s="340"/>
      <c r="F18" s="340"/>
      <c r="G18" s="341" t="s">
        <v>28</v>
      </c>
      <c r="H18" s="342"/>
      <c r="I18" s="343"/>
      <c r="J18" s="97"/>
      <c r="K18" s="3"/>
    </row>
    <row r="19" spans="1:14" ht="21" customHeight="1" x14ac:dyDescent="0.3">
      <c r="A19" s="1" t="s">
        <v>29</v>
      </c>
      <c r="B19" s="344">
        <v>140</v>
      </c>
      <c r="C19" s="344"/>
      <c r="D19" s="344"/>
      <c r="E19" s="344"/>
      <c r="F19" s="344"/>
      <c r="G19" s="173"/>
      <c r="H19" s="173"/>
      <c r="I19" s="181"/>
      <c r="J19" s="174"/>
      <c r="K19" s="3"/>
    </row>
    <row r="20" spans="1:14" ht="23.25" customHeight="1" x14ac:dyDescent="0.3">
      <c r="A20" s="1" t="s">
        <v>30</v>
      </c>
      <c r="B20" s="345" t="s">
        <v>31</v>
      </c>
      <c r="C20" s="345"/>
      <c r="D20" s="345"/>
      <c r="E20" s="345"/>
      <c r="F20" s="345"/>
      <c r="G20" s="345"/>
      <c r="H20" s="345"/>
      <c r="I20" s="345"/>
      <c r="J20" s="346"/>
      <c r="K20" s="3"/>
    </row>
    <row r="21" spans="1:14" ht="22.5" customHeight="1" x14ac:dyDescent="0.3">
      <c r="A21" s="1" t="s">
        <v>32</v>
      </c>
      <c r="B21" s="347" t="s">
        <v>33</v>
      </c>
      <c r="C21" s="347"/>
      <c r="D21" s="347"/>
      <c r="E21" s="347"/>
      <c r="F21" s="347"/>
      <c r="G21" s="173"/>
      <c r="H21" s="173"/>
      <c r="I21" s="181"/>
      <c r="J21" s="174"/>
      <c r="K21" s="3"/>
    </row>
    <row r="22" spans="1:14" ht="24.75" customHeight="1" x14ac:dyDescent="0.3">
      <c r="A22" s="1" t="s">
        <v>34</v>
      </c>
      <c r="B22" s="336" t="s">
        <v>200</v>
      </c>
      <c r="C22" s="336"/>
      <c r="D22" s="336"/>
      <c r="E22" s="336"/>
      <c r="F22" s="336"/>
      <c r="G22" s="164"/>
      <c r="H22" s="164"/>
      <c r="I22" s="163"/>
      <c r="J22" s="171"/>
      <c r="K22" s="3"/>
    </row>
    <row r="23" spans="1:14" x14ac:dyDescent="0.3">
      <c r="A23" s="3"/>
      <c r="B23" s="28"/>
      <c r="C23" s="51"/>
      <c r="D23" s="28"/>
      <c r="E23" s="28"/>
      <c r="F23" s="159"/>
      <c r="G23" s="160"/>
      <c r="H23" s="160"/>
      <c r="I23" s="162"/>
      <c r="J23" s="160"/>
      <c r="K23" s="3"/>
    </row>
    <row r="24" spans="1:14" x14ac:dyDescent="0.3">
      <c r="A24" s="327" t="s">
        <v>165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"/>
    </row>
    <row r="25" spans="1:14" ht="16.5" customHeight="1" x14ac:dyDescent="0.3">
      <c r="A25" s="54"/>
      <c r="B25" s="53"/>
      <c r="C25" s="55"/>
      <c r="D25" s="54"/>
      <c r="E25" s="54"/>
      <c r="F25" s="182"/>
      <c r="G25" s="183"/>
      <c r="H25" s="183"/>
      <c r="I25" s="184"/>
      <c r="J25" s="183" t="s">
        <v>35</v>
      </c>
      <c r="K25" s="3"/>
    </row>
    <row r="26" spans="1:14" ht="18.75" customHeight="1" x14ac:dyDescent="0.3">
      <c r="A26" s="328" t="s">
        <v>36</v>
      </c>
      <c r="B26" s="329" t="s">
        <v>37</v>
      </c>
      <c r="C26" s="330" t="s">
        <v>108</v>
      </c>
      <c r="D26" s="329" t="s">
        <v>38</v>
      </c>
      <c r="E26" s="332" t="s">
        <v>39</v>
      </c>
      <c r="F26" s="334" t="s">
        <v>197</v>
      </c>
      <c r="G26" s="335" t="s">
        <v>40</v>
      </c>
      <c r="H26" s="335"/>
      <c r="I26" s="335"/>
      <c r="J26" s="335"/>
      <c r="K26" s="3"/>
    </row>
    <row r="27" spans="1:14" ht="41.25" customHeight="1" x14ac:dyDescent="0.3">
      <c r="A27" s="328"/>
      <c r="B27" s="329"/>
      <c r="C27" s="331"/>
      <c r="D27" s="329"/>
      <c r="E27" s="333"/>
      <c r="F27" s="334"/>
      <c r="G27" s="187" t="s">
        <v>41</v>
      </c>
      <c r="H27" s="188" t="s">
        <v>42</v>
      </c>
      <c r="I27" s="189" t="s">
        <v>43</v>
      </c>
      <c r="J27" s="187" t="s">
        <v>44</v>
      </c>
      <c r="K27" s="3"/>
    </row>
    <row r="28" spans="1:14" ht="28.5" customHeight="1" x14ac:dyDescent="0.3">
      <c r="A28" s="57">
        <v>1</v>
      </c>
      <c r="B28" s="58">
        <v>2</v>
      </c>
      <c r="C28" s="59">
        <v>3</v>
      </c>
      <c r="D28" s="60">
        <v>4</v>
      </c>
      <c r="E28" s="61"/>
      <c r="F28" s="68">
        <v>3</v>
      </c>
      <c r="G28" s="190">
        <v>4</v>
      </c>
      <c r="H28" s="190">
        <v>5</v>
      </c>
      <c r="I28" s="191">
        <v>6</v>
      </c>
      <c r="J28" s="190">
        <v>7</v>
      </c>
      <c r="K28" s="3"/>
    </row>
    <row r="29" spans="1:14" x14ac:dyDescent="0.3">
      <c r="A29" s="62" t="s">
        <v>45</v>
      </c>
      <c r="B29" s="63"/>
      <c r="C29" s="64"/>
      <c r="D29" s="63"/>
      <c r="E29" s="63"/>
      <c r="F29" s="192"/>
      <c r="G29" s="193"/>
      <c r="H29" s="193"/>
      <c r="I29" s="194"/>
      <c r="J29" s="195"/>
      <c r="K29" s="3"/>
    </row>
    <row r="30" spans="1:14" ht="20.25" customHeight="1" x14ac:dyDescent="0.3">
      <c r="A30" s="65" t="s">
        <v>46</v>
      </c>
      <c r="B30" s="65"/>
      <c r="C30" s="66"/>
      <c r="D30" s="65"/>
      <c r="E30" s="65"/>
      <c r="F30" s="10"/>
      <c r="G30" s="10"/>
      <c r="H30" s="10"/>
      <c r="I30" s="10"/>
      <c r="J30" s="10"/>
      <c r="K30" s="10">
        <f>K31+K32</f>
        <v>0</v>
      </c>
      <c r="L30" s="10">
        <f>L31+L32</f>
        <v>0</v>
      </c>
      <c r="M30" s="10">
        <f>M31+M32</f>
        <v>0</v>
      </c>
      <c r="N30" s="15">
        <f>N31+N32</f>
        <v>0</v>
      </c>
    </row>
    <row r="31" spans="1:14" ht="39.75" customHeight="1" x14ac:dyDescent="0.3">
      <c r="A31" s="67" t="s">
        <v>187</v>
      </c>
      <c r="B31" s="12">
        <v>100</v>
      </c>
      <c r="C31" s="68" t="e">
        <f>SUM(#REF!++#REF!+#REF!,0)</f>
        <v>#REF!</v>
      </c>
      <c r="D31" s="69">
        <v>24661.464</v>
      </c>
      <c r="E31" s="70"/>
      <c r="F31" s="88">
        <f>F32+F37</f>
        <v>29591.200000000001</v>
      </c>
      <c r="G31" s="88">
        <f>G32+G37</f>
        <v>7487.8</v>
      </c>
      <c r="H31" s="88">
        <f t="shared" ref="H31:J31" si="0">H32+H37</f>
        <v>7286.2</v>
      </c>
      <c r="I31" s="88">
        <f t="shared" si="0"/>
        <v>7331.4000000000005</v>
      </c>
      <c r="J31" s="88">
        <f t="shared" si="0"/>
        <v>7485.8</v>
      </c>
      <c r="K31" s="5"/>
      <c r="L31" s="6"/>
      <c r="M31" s="6"/>
      <c r="N31" s="6"/>
    </row>
    <row r="32" spans="1:14" s="75" customFormat="1" ht="31.5" customHeight="1" x14ac:dyDescent="0.3">
      <c r="A32" s="21" t="s">
        <v>188</v>
      </c>
      <c r="B32" s="22">
        <v>110</v>
      </c>
      <c r="C32" s="23">
        <v>24000</v>
      </c>
      <c r="D32" s="72"/>
      <c r="E32" s="73"/>
      <c r="F32" s="88">
        <f>F33+F34+F35+F36</f>
        <v>28591.200000000001</v>
      </c>
      <c r="G32" s="88">
        <f t="shared" ref="G32:J32" si="1">G33+G34+G35+G36</f>
        <v>7145.6</v>
      </c>
      <c r="H32" s="88">
        <f t="shared" si="1"/>
        <v>7147.8</v>
      </c>
      <c r="I32" s="88">
        <f t="shared" si="1"/>
        <v>7148.9000000000005</v>
      </c>
      <c r="J32" s="88">
        <f t="shared" si="1"/>
        <v>7148.9000000000005</v>
      </c>
      <c r="K32" s="68"/>
      <c r="L32" s="68"/>
      <c r="M32" s="68"/>
      <c r="N32" s="74"/>
    </row>
    <row r="33" spans="1:14" ht="22.5" customHeight="1" x14ac:dyDescent="0.3">
      <c r="A33" s="17" t="s">
        <v>166</v>
      </c>
      <c r="B33" s="18" t="s">
        <v>167</v>
      </c>
      <c r="C33" s="16">
        <v>0</v>
      </c>
      <c r="D33" s="62"/>
      <c r="E33" s="76"/>
      <c r="F33" s="197">
        <f t="shared" ref="F33:F37" si="2">G33+H33+I33+J33</f>
        <v>24345.200000000001</v>
      </c>
      <c r="G33" s="197">
        <v>6086.3</v>
      </c>
      <c r="H33" s="197">
        <v>6086.3</v>
      </c>
      <c r="I33" s="197">
        <v>6086.3</v>
      </c>
      <c r="J33" s="197">
        <v>6086.3</v>
      </c>
      <c r="K33" s="3"/>
    </row>
    <row r="34" spans="1:14" x14ac:dyDescent="0.3">
      <c r="A34" s="17" t="s">
        <v>168</v>
      </c>
      <c r="B34" s="18" t="s">
        <v>169</v>
      </c>
      <c r="C34" s="16">
        <v>0</v>
      </c>
      <c r="D34" s="78"/>
      <c r="E34" s="78"/>
      <c r="F34" s="197">
        <f t="shared" si="2"/>
        <v>4125.6000000000004</v>
      </c>
      <c r="G34" s="197">
        <v>1031.4000000000001</v>
      </c>
      <c r="H34" s="197">
        <v>1031.4000000000001</v>
      </c>
      <c r="I34" s="197">
        <v>1031.4000000000001</v>
      </c>
      <c r="J34" s="197">
        <v>1031.4000000000001</v>
      </c>
      <c r="K34" s="3"/>
    </row>
    <row r="35" spans="1:14" ht="37.5" customHeight="1" x14ac:dyDescent="0.3">
      <c r="A35" s="19" t="s">
        <v>170</v>
      </c>
      <c r="B35" s="18" t="s">
        <v>171</v>
      </c>
      <c r="C35" s="16">
        <v>0</v>
      </c>
      <c r="D35" s="79" t="e">
        <f>SUM(#REF!+#REF!+#REF!+D38+#REF!+D39+D43+D37,0)</f>
        <v>#REF!</v>
      </c>
      <c r="E35" s="79" t="e">
        <f>SUM(#REF!+#REF!+#REF!+E38+#REF!+E39+E43+E37,0)</f>
        <v>#REF!</v>
      </c>
      <c r="F35" s="197">
        <f t="shared" si="2"/>
        <v>7.6</v>
      </c>
      <c r="G35" s="318">
        <v>1.9</v>
      </c>
      <c r="H35" s="318">
        <v>1.9</v>
      </c>
      <c r="I35" s="318">
        <v>1.9</v>
      </c>
      <c r="J35" s="318">
        <v>1.9</v>
      </c>
      <c r="K35" s="9" t="e">
        <f>SUM(#REF!+#REF!+#REF!+K38+#REF!+K39+K43+K37+K40+K41,0)</f>
        <v>#REF!</v>
      </c>
      <c r="L35" s="9" t="e">
        <f>SUM(#REF!+#REF!+#REF!+L38+#REF!+L39+L43+L37+L40+L41,0)</f>
        <v>#REF!</v>
      </c>
      <c r="M35" s="9" t="e">
        <f>SUM(#REF!+#REF!+#REF!+M38+#REF!+M39+M43+M37+M40+M41,0)</f>
        <v>#REF!</v>
      </c>
      <c r="N35" s="14" t="e">
        <f>SUM(#REF!+#REF!+#REF!+N38+#REF!+N39+N43+N37+N40+N41,0)</f>
        <v>#REF!</v>
      </c>
    </row>
    <row r="36" spans="1:14" ht="35.25" customHeight="1" x14ac:dyDescent="0.3">
      <c r="A36" s="20" t="s">
        <v>189</v>
      </c>
      <c r="B36" s="13" t="s">
        <v>190</v>
      </c>
      <c r="C36" s="16">
        <v>600</v>
      </c>
      <c r="D36" s="80">
        <v>30</v>
      </c>
      <c r="E36" s="81"/>
      <c r="F36" s="82">
        <f t="shared" si="2"/>
        <v>112.8</v>
      </c>
      <c r="G36" s="83">
        <v>26</v>
      </c>
      <c r="H36" s="83">
        <v>28.2</v>
      </c>
      <c r="I36" s="84">
        <v>29.3</v>
      </c>
      <c r="J36" s="83">
        <v>29.3</v>
      </c>
      <c r="K36" s="85"/>
      <c r="L36" s="85"/>
      <c r="M36" s="85"/>
      <c r="N36" s="85"/>
    </row>
    <row r="37" spans="1:14" ht="69.75" customHeight="1" x14ac:dyDescent="0.3">
      <c r="A37" s="24" t="s">
        <v>120</v>
      </c>
      <c r="B37" s="22">
        <v>120</v>
      </c>
      <c r="C37" s="23" t="e">
        <f>#REF!+#REF!</f>
        <v>#REF!</v>
      </c>
      <c r="D37" s="86">
        <v>178</v>
      </c>
      <c r="E37" s="87"/>
      <c r="F37" s="88">
        <f t="shared" si="2"/>
        <v>1000</v>
      </c>
      <c r="G37" s="196">
        <v>342.2</v>
      </c>
      <c r="H37" s="196">
        <v>138.4</v>
      </c>
      <c r="I37" s="196">
        <v>182.5</v>
      </c>
      <c r="J37" s="196">
        <v>336.9</v>
      </c>
      <c r="K37" s="3"/>
    </row>
    <row r="38" spans="1:14" s="27" customFormat="1" ht="33" customHeight="1" x14ac:dyDescent="0.3">
      <c r="A38" s="307" t="s">
        <v>178</v>
      </c>
      <c r="B38" s="30">
        <v>130</v>
      </c>
      <c r="C38" s="207">
        <v>0</v>
      </c>
      <c r="D38" s="308">
        <v>45</v>
      </c>
      <c r="E38" s="96"/>
      <c r="F38" s="93">
        <f>F39+F51+F75+F86+F92</f>
        <v>3417.3399999999997</v>
      </c>
      <c r="G38" s="93">
        <f t="shared" ref="G38:J38" si="3">G39+G51+G75+G86+G92</f>
        <v>639.30999999999995</v>
      </c>
      <c r="H38" s="93">
        <f t="shared" si="3"/>
        <v>748.50999999999988</v>
      </c>
      <c r="I38" s="93">
        <f t="shared" si="3"/>
        <v>748.50999999999988</v>
      </c>
      <c r="J38" s="93">
        <f t="shared" si="3"/>
        <v>1281.01</v>
      </c>
      <c r="K38" s="3"/>
    </row>
    <row r="39" spans="1:14" s="156" customFormat="1" ht="26.25" customHeight="1" x14ac:dyDescent="0.3">
      <c r="A39" s="267" t="s">
        <v>52</v>
      </c>
      <c r="B39" s="249">
        <v>141</v>
      </c>
      <c r="C39" s="71" t="e">
        <f>SUM(C41+C43+C44+C45+C46+C47+C50+C40,0)</f>
        <v>#REF!</v>
      </c>
      <c r="D39" s="220">
        <v>160</v>
      </c>
      <c r="E39" s="221"/>
      <c r="F39" s="268">
        <f>G39+H39+I39+J39</f>
        <v>1956.8</v>
      </c>
      <c r="G39" s="268">
        <f>G50+G49+G48+G47+G46+G45+G44+G40+G41+G43+G42</f>
        <v>485.45</v>
      </c>
      <c r="H39" s="268">
        <f>H50+H49+H48+H47+H46+H45+H44+H40+H41+H43+H42</f>
        <v>492.95</v>
      </c>
      <c r="I39" s="268">
        <f>I50+I49+I48+I47+I46+I45+I44+I40+I41+I43+I42</f>
        <v>492.95</v>
      </c>
      <c r="J39" s="268">
        <f>J50+J49+J48+J47+J46+J45+J44+J40+J41+J43+J42</f>
        <v>485.45</v>
      </c>
      <c r="K39" s="23">
        <f t="shared" ref="K39:N39" si="4">K40+K41</f>
        <v>0</v>
      </c>
      <c r="L39" s="23">
        <f t="shared" si="4"/>
        <v>0</v>
      </c>
      <c r="M39" s="23">
        <f t="shared" si="4"/>
        <v>0</v>
      </c>
      <c r="N39" s="269">
        <f t="shared" si="4"/>
        <v>0</v>
      </c>
    </row>
    <row r="40" spans="1:14" ht="20.25" customHeight="1" x14ac:dyDescent="0.3">
      <c r="A40" s="31" t="s">
        <v>119</v>
      </c>
      <c r="B40" s="26" t="s">
        <v>122</v>
      </c>
      <c r="C40" s="94">
        <v>195</v>
      </c>
      <c r="D40" s="95">
        <v>25</v>
      </c>
      <c r="E40" s="96"/>
      <c r="F40" s="77">
        <f t="shared" ref="F40:F42" si="5">G40+H40+I40+J40</f>
        <v>26.8</v>
      </c>
      <c r="G40" s="97">
        <v>6.7</v>
      </c>
      <c r="H40" s="97">
        <v>6.7</v>
      </c>
      <c r="I40" s="97">
        <v>6.7</v>
      </c>
      <c r="J40" s="97">
        <v>6.7</v>
      </c>
      <c r="K40" s="3"/>
    </row>
    <row r="41" spans="1:14" ht="22.5" customHeight="1" x14ac:dyDescent="0.3">
      <c r="A41" s="32" t="s">
        <v>177</v>
      </c>
      <c r="B41" s="26" t="s">
        <v>123</v>
      </c>
      <c r="C41" s="98">
        <v>450</v>
      </c>
      <c r="D41" s="95">
        <v>10</v>
      </c>
      <c r="E41" s="96"/>
      <c r="F41" s="77">
        <f t="shared" si="5"/>
        <v>175</v>
      </c>
      <c r="G41" s="97">
        <v>43.75</v>
      </c>
      <c r="H41" s="97">
        <v>43.75</v>
      </c>
      <c r="I41" s="97">
        <v>43.75</v>
      </c>
      <c r="J41" s="97">
        <v>43.75</v>
      </c>
      <c r="K41" s="3"/>
    </row>
    <row r="42" spans="1:14" ht="17.25" customHeight="1" x14ac:dyDescent="0.3">
      <c r="A42" s="32" t="s">
        <v>176</v>
      </c>
      <c r="B42" s="26" t="s">
        <v>192</v>
      </c>
      <c r="C42" s="98"/>
      <c r="D42" s="95"/>
      <c r="E42" s="96"/>
      <c r="F42" s="77">
        <f t="shared" si="5"/>
        <v>140</v>
      </c>
      <c r="G42" s="97">
        <v>35</v>
      </c>
      <c r="H42" s="97">
        <v>35</v>
      </c>
      <c r="I42" s="97">
        <v>35</v>
      </c>
      <c r="J42" s="97">
        <v>35</v>
      </c>
      <c r="K42" s="3"/>
    </row>
    <row r="43" spans="1:14" ht="20.25" customHeight="1" x14ac:dyDescent="0.3">
      <c r="A43" s="32" t="s">
        <v>53</v>
      </c>
      <c r="B43" s="26" t="s">
        <v>124</v>
      </c>
      <c r="C43" s="98">
        <v>80</v>
      </c>
      <c r="D43" s="91">
        <v>100</v>
      </c>
      <c r="E43" s="92"/>
      <c r="F43" s="99">
        <f t="shared" ref="F43:F44" si="6">G43+H43+I43+J43</f>
        <v>750</v>
      </c>
      <c r="G43" s="100">
        <v>187.5</v>
      </c>
      <c r="H43" s="100">
        <v>187.5</v>
      </c>
      <c r="I43" s="100">
        <v>187.5</v>
      </c>
      <c r="J43" s="100">
        <v>187.5</v>
      </c>
      <c r="K43" s="3"/>
      <c r="M43" s="75"/>
    </row>
    <row r="44" spans="1:14" s="27" customFormat="1" ht="19.5" customHeight="1" x14ac:dyDescent="0.3">
      <c r="A44" s="33" t="s">
        <v>54</v>
      </c>
      <c r="B44" s="26" t="s">
        <v>126</v>
      </c>
      <c r="C44" s="98">
        <v>90</v>
      </c>
      <c r="D44" s="101"/>
      <c r="E44" s="101"/>
      <c r="F44" s="99">
        <f t="shared" si="6"/>
        <v>30</v>
      </c>
      <c r="G44" s="102">
        <v>7.5</v>
      </c>
      <c r="H44" s="102">
        <v>7.5</v>
      </c>
      <c r="I44" s="102">
        <v>7.5</v>
      </c>
      <c r="J44" s="102">
        <v>7.5</v>
      </c>
      <c r="K44" s="3"/>
    </row>
    <row r="45" spans="1:14" s="27" customFormat="1" ht="19.5" customHeight="1" x14ac:dyDescent="0.3">
      <c r="A45" s="32" t="s">
        <v>55</v>
      </c>
      <c r="B45" s="26" t="s">
        <v>127</v>
      </c>
      <c r="C45" s="98">
        <v>75</v>
      </c>
      <c r="D45" s="103">
        <v>165</v>
      </c>
      <c r="E45" s="96"/>
      <c r="F45" s="93">
        <f t="shared" ref="F45:F51" si="7">G45+H45+I45+J45</f>
        <v>20</v>
      </c>
      <c r="G45" s="100">
        <v>5</v>
      </c>
      <c r="H45" s="100">
        <v>5</v>
      </c>
      <c r="I45" s="100">
        <v>5</v>
      </c>
      <c r="J45" s="100">
        <v>5</v>
      </c>
      <c r="K45" s="3"/>
    </row>
    <row r="46" spans="1:14" s="27" customFormat="1" ht="21" customHeight="1" x14ac:dyDescent="0.3">
      <c r="A46" s="32" t="s">
        <v>56</v>
      </c>
      <c r="B46" s="26" t="s">
        <v>125</v>
      </c>
      <c r="C46" s="104">
        <v>100</v>
      </c>
      <c r="D46" s="103"/>
      <c r="E46" s="96"/>
      <c r="F46" s="93">
        <f t="shared" si="7"/>
        <v>100</v>
      </c>
      <c r="G46" s="100">
        <v>25</v>
      </c>
      <c r="H46" s="100">
        <v>25</v>
      </c>
      <c r="I46" s="100">
        <v>25</v>
      </c>
      <c r="J46" s="100">
        <v>25</v>
      </c>
      <c r="K46" s="3"/>
    </row>
    <row r="47" spans="1:14" ht="24.75" customHeight="1" x14ac:dyDescent="0.3">
      <c r="A47" s="34" t="s">
        <v>117</v>
      </c>
      <c r="B47" s="26" t="s">
        <v>128</v>
      </c>
      <c r="C47" s="93" t="e">
        <f>ROUND(#REF!+C49,2)</f>
        <v>#REF!</v>
      </c>
      <c r="D47" s="103"/>
      <c r="E47" s="96"/>
      <c r="F47" s="93">
        <f t="shared" si="7"/>
        <v>500</v>
      </c>
      <c r="G47" s="105">
        <v>125</v>
      </c>
      <c r="H47" s="105">
        <v>125</v>
      </c>
      <c r="I47" s="105">
        <v>125</v>
      </c>
      <c r="J47" s="105">
        <v>125</v>
      </c>
      <c r="K47" s="3"/>
    </row>
    <row r="48" spans="1:14" ht="24.75" customHeight="1" x14ac:dyDescent="0.3">
      <c r="A48" s="33" t="s">
        <v>131</v>
      </c>
      <c r="B48" s="26" t="s">
        <v>129</v>
      </c>
      <c r="C48" s="77">
        <v>36</v>
      </c>
      <c r="D48" s="103"/>
      <c r="E48" s="96"/>
      <c r="F48" s="93">
        <f t="shared" si="7"/>
        <v>50</v>
      </c>
      <c r="G48" s="105">
        <v>12.5</v>
      </c>
      <c r="H48" s="105">
        <v>12.5</v>
      </c>
      <c r="I48" s="105">
        <v>12.5</v>
      </c>
      <c r="J48" s="105">
        <v>12.5</v>
      </c>
      <c r="K48" s="3"/>
    </row>
    <row r="49" spans="1:14" ht="25.5" customHeight="1" x14ac:dyDescent="0.3">
      <c r="A49" s="33" t="s">
        <v>173</v>
      </c>
      <c r="B49" s="26" t="s">
        <v>130</v>
      </c>
      <c r="C49" s="106">
        <v>15</v>
      </c>
      <c r="D49" s="103">
        <v>20</v>
      </c>
      <c r="E49" s="96"/>
      <c r="F49" s="93">
        <f t="shared" si="7"/>
        <v>15</v>
      </c>
      <c r="G49" s="105">
        <v>0</v>
      </c>
      <c r="H49" s="105">
        <v>7.5</v>
      </c>
      <c r="I49" s="105">
        <v>7.5</v>
      </c>
      <c r="J49" s="105">
        <v>0</v>
      </c>
      <c r="K49" s="3"/>
    </row>
    <row r="50" spans="1:14" ht="32.25" customHeight="1" x14ac:dyDescent="0.3">
      <c r="A50" s="35" t="s">
        <v>191</v>
      </c>
      <c r="B50" s="26" t="s">
        <v>125</v>
      </c>
      <c r="C50" s="107">
        <v>100</v>
      </c>
      <c r="D50" s="103">
        <v>20</v>
      </c>
      <c r="E50" s="96"/>
      <c r="F50" s="93">
        <f t="shared" si="7"/>
        <v>150</v>
      </c>
      <c r="G50" s="105">
        <v>37.5</v>
      </c>
      <c r="H50" s="105">
        <v>37.5</v>
      </c>
      <c r="I50" s="105">
        <v>37.5</v>
      </c>
      <c r="J50" s="105">
        <v>37.5</v>
      </c>
      <c r="K50" s="108"/>
    </row>
    <row r="51" spans="1:14" ht="33.75" customHeight="1" x14ac:dyDescent="0.3">
      <c r="A51" s="148" t="s">
        <v>58</v>
      </c>
      <c r="B51" s="47">
        <v>142</v>
      </c>
      <c r="C51" s="23">
        <f>ROUND(C52+C54+C56+C57,2)</f>
        <v>1269.9000000000001</v>
      </c>
      <c r="D51" s="149"/>
      <c r="E51" s="149"/>
      <c r="F51" s="268">
        <f t="shared" si="7"/>
        <v>1094.1400000000001</v>
      </c>
      <c r="G51" s="317">
        <f>G52+G53+G54+G55+G56+G57+G58</f>
        <v>62.26</v>
      </c>
      <c r="H51" s="317">
        <f t="shared" ref="H51:J51" si="8">H52+H53+H54+H55+H56+H57+H58</f>
        <v>163.96</v>
      </c>
      <c r="I51" s="317">
        <f t="shared" si="8"/>
        <v>163.96</v>
      </c>
      <c r="J51" s="317">
        <f t="shared" si="8"/>
        <v>703.96</v>
      </c>
      <c r="K51" s="110" t="e">
        <f t="shared" ref="K51:N51" si="9">K52+K53+K54+K55+K56+K57+K59+K60+K61+K63+K64</f>
        <v>#REF!</v>
      </c>
      <c r="L51" s="110" t="e">
        <f t="shared" si="9"/>
        <v>#REF!</v>
      </c>
      <c r="M51" s="110" t="e">
        <f t="shared" si="9"/>
        <v>#REF!</v>
      </c>
      <c r="N51" s="111" t="e">
        <f t="shared" si="9"/>
        <v>#REF!</v>
      </c>
    </row>
    <row r="52" spans="1:14" ht="20.25" customHeight="1" x14ac:dyDescent="0.3">
      <c r="A52" s="143" t="s">
        <v>180</v>
      </c>
      <c r="B52" s="145" t="s">
        <v>132</v>
      </c>
      <c r="C52" s="94">
        <v>308.7</v>
      </c>
      <c r="D52" s="115">
        <v>118</v>
      </c>
      <c r="E52" s="96"/>
      <c r="F52" s="116">
        <f>G52+H52+I52+J52</f>
        <v>508.70000000000005</v>
      </c>
      <c r="G52" s="117">
        <v>50.9</v>
      </c>
      <c r="H52" s="117">
        <v>152.6</v>
      </c>
      <c r="I52" s="117">
        <v>152.6</v>
      </c>
      <c r="J52" s="117">
        <v>152.6</v>
      </c>
      <c r="K52" s="3"/>
    </row>
    <row r="53" spans="1:14" ht="21" hidden="1" customHeight="1" thickBot="1" x14ac:dyDescent="0.35">
      <c r="A53" s="237" t="s">
        <v>110</v>
      </c>
      <c r="B53" s="223" t="s">
        <v>133</v>
      </c>
      <c r="C53" s="224">
        <v>0</v>
      </c>
      <c r="D53" s="225">
        <v>18</v>
      </c>
      <c r="E53" s="226"/>
      <c r="F53" s="227">
        <f t="shared" ref="F53:F62" si="10">G53+H53+I53+J53</f>
        <v>0</v>
      </c>
      <c r="G53" s="228"/>
      <c r="H53" s="228"/>
      <c r="I53" s="229"/>
      <c r="J53" s="228"/>
      <c r="K53" s="3"/>
    </row>
    <row r="54" spans="1:14" ht="24" customHeight="1" x14ac:dyDescent="0.3">
      <c r="A54" s="46" t="s">
        <v>179</v>
      </c>
      <c r="B54" s="26" t="s">
        <v>134</v>
      </c>
      <c r="C54" s="94">
        <v>931.2</v>
      </c>
      <c r="D54" s="115">
        <v>14</v>
      </c>
      <c r="E54" s="96"/>
      <c r="F54" s="116">
        <f t="shared" si="10"/>
        <v>540</v>
      </c>
      <c r="G54" s="117">
        <v>0</v>
      </c>
      <c r="H54" s="117">
        <v>0</v>
      </c>
      <c r="I54" s="146">
        <v>0</v>
      </c>
      <c r="J54" s="117">
        <v>540</v>
      </c>
      <c r="K54" s="3"/>
    </row>
    <row r="55" spans="1:14" ht="20.25" hidden="1" customHeight="1" thickBot="1" x14ac:dyDescent="0.35">
      <c r="A55" s="147" t="s">
        <v>109</v>
      </c>
      <c r="B55" s="230" t="s">
        <v>135</v>
      </c>
      <c r="C55" s="231">
        <v>0</v>
      </c>
      <c r="D55" s="232"/>
      <c r="E55" s="233"/>
      <c r="F55" s="234">
        <f t="shared" si="10"/>
        <v>0</v>
      </c>
      <c r="G55" s="235">
        <v>0</v>
      </c>
      <c r="H55" s="235">
        <v>0</v>
      </c>
      <c r="I55" s="236">
        <v>0</v>
      </c>
      <c r="J55" s="235">
        <v>0</v>
      </c>
      <c r="K55" s="3"/>
    </row>
    <row r="56" spans="1:14" ht="19.5" customHeight="1" x14ac:dyDescent="0.3">
      <c r="A56" s="144" t="s">
        <v>174</v>
      </c>
      <c r="B56" s="26" t="s">
        <v>136</v>
      </c>
      <c r="C56" s="94">
        <v>10</v>
      </c>
      <c r="D56" s="115">
        <v>20</v>
      </c>
      <c r="E56" s="96"/>
      <c r="F56" s="116">
        <f t="shared" si="10"/>
        <v>25</v>
      </c>
      <c r="G56" s="117">
        <v>6.25</v>
      </c>
      <c r="H56" s="117">
        <v>6.25</v>
      </c>
      <c r="I56" s="117">
        <v>6.25</v>
      </c>
      <c r="J56" s="117">
        <v>6.25</v>
      </c>
      <c r="K56" s="3"/>
    </row>
    <row r="57" spans="1:14" ht="19.5" customHeight="1" x14ac:dyDescent="0.3">
      <c r="A57" s="46" t="s">
        <v>60</v>
      </c>
      <c r="B57" s="26" t="s">
        <v>137</v>
      </c>
      <c r="C57" s="94">
        <v>20</v>
      </c>
      <c r="D57" s="115">
        <v>85</v>
      </c>
      <c r="E57" s="96"/>
      <c r="F57" s="116">
        <f>G57+H57+I57+J57</f>
        <v>20</v>
      </c>
      <c r="G57" s="117">
        <v>5</v>
      </c>
      <c r="H57" s="117">
        <v>5</v>
      </c>
      <c r="I57" s="117">
        <v>5</v>
      </c>
      <c r="J57" s="117">
        <v>5</v>
      </c>
      <c r="K57" s="3"/>
    </row>
    <row r="58" spans="1:14" ht="21.75" customHeight="1" x14ac:dyDescent="0.3">
      <c r="A58" s="46" t="s">
        <v>193</v>
      </c>
      <c r="B58" s="26" t="s">
        <v>194</v>
      </c>
      <c r="C58" s="94"/>
      <c r="D58" s="115"/>
      <c r="E58" s="96"/>
      <c r="F58" s="116">
        <f>G58+H58+I58+J58</f>
        <v>0.44</v>
      </c>
      <c r="G58" s="117">
        <v>0.11</v>
      </c>
      <c r="H58" s="117">
        <v>0.11</v>
      </c>
      <c r="I58" s="117">
        <v>0.11</v>
      </c>
      <c r="J58" s="117">
        <v>0.11</v>
      </c>
      <c r="K58" s="3"/>
    </row>
    <row r="59" spans="1:14" s="156" customFormat="1" ht="28.5" customHeight="1" x14ac:dyDescent="0.35">
      <c r="A59" s="150" t="s">
        <v>61</v>
      </c>
      <c r="B59" s="154">
        <v>150</v>
      </c>
      <c r="C59" s="71">
        <f>SUM(C60:C71,0)</f>
        <v>419</v>
      </c>
      <c r="D59" s="216"/>
      <c r="E59" s="76"/>
      <c r="F59" s="155">
        <f>G59+H59+I59+J59</f>
        <v>407.74</v>
      </c>
      <c r="G59" s="217">
        <f>G60+G61+G62+G63+G64+G65+G66+G67+G68+G69+G70+G71+G72+G74+G73</f>
        <v>80.009999999999991</v>
      </c>
      <c r="H59" s="217">
        <f t="shared" ref="H59:J59" si="11">H60+H61+H62+H63+H64+H65+H66+H67+H68+H69+H70+H71+H72+H74+H73</f>
        <v>82.009999999999991</v>
      </c>
      <c r="I59" s="217">
        <f t="shared" si="11"/>
        <v>112.00999999999999</v>
      </c>
      <c r="J59" s="217">
        <f t="shared" si="11"/>
        <v>133.71</v>
      </c>
      <c r="K59" s="5"/>
    </row>
    <row r="60" spans="1:14" s="27" customFormat="1" ht="18.75" customHeight="1" x14ac:dyDescent="0.3">
      <c r="A60" s="46" t="s">
        <v>138</v>
      </c>
      <c r="B60" s="47">
        <v>151</v>
      </c>
      <c r="C60" s="116">
        <v>49.2</v>
      </c>
      <c r="D60" s="115">
        <v>30</v>
      </c>
      <c r="E60" s="96"/>
      <c r="F60" s="116">
        <f>G60+H60+I60+J60</f>
        <v>69.599999999999994</v>
      </c>
      <c r="G60" s="146">
        <v>17.399999999999999</v>
      </c>
      <c r="H60" s="146">
        <v>17.399999999999999</v>
      </c>
      <c r="I60" s="146">
        <v>17.399999999999999</v>
      </c>
      <c r="J60" s="146">
        <v>17.399999999999999</v>
      </c>
      <c r="K60" s="3"/>
    </row>
    <row r="61" spans="1:14" ht="15.75" customHeight="1" x14ac:dyDescent="0.3">
      <c r="A61" s="33" t="s">
        <v>139</v>
      </c>
      <c r="B61" s="47">
        <v>152</v>
      </c>
      <c r="C61" s="113">
        <v>16.8</v>
      </c>
      <c r="D61" s="112">
        <v>3</v>
      </c>
      <c r="E61" s="89"/>
      <c r="F61" s="116">
        <f t="shared" si="10"/>
        <v>18.72</v>
      </c>
      <c r="G61" s="100">
        <v>4.68</v>
      </c>
      <c r="H61" s="100">
        <v>4.68</v>
      </c>
      <c r="I61" s="100">
        <v>4.68</v>
      </c>
      <c r="J61" s="100">
        <v>4.68</v>
      </c>
      <c r="K61" s="3"/>
    </row>
    <row r="62" spans="1:14" ht="15.75" customHeight="1" x14ac:dyDescent="0.3">
      <c r="A62" s="33" t="s">
        <v>181</v>
      </c>
      <c r="B62" s="25"/>
      <c r="C62" s="113"/>
      <c r="D62" s="112"/>
      <c r="E62" s="89"/>
      <c r="F62" s="116">
        <f t="shared" si="10"/>
        <v>3.6</v>
      </c>
      <c r="G62" s="100">
        <v>0.9</v>
      </c>
      <c r="H62" s="100">
        <v>0.9</v>
      </c>
      <c r="I62" s="100">
        <v>0.9</v>
      </c>
      <c r="J62" s="100">
        <v>0.9</v>
      </c>
      <c r="K62" s="3"/>
    </row>
    <row r="63" spans="1:14" s="27" customFormat="1" ht="17.25" customHeight="1" x14ac:dyDescent="0.3">
      <c r="A63" s="46" t="s">
        <v>140</v>
      </c>
      <c r="B63" s="47">
        <v>153</v>
      </c>
      <c r="C63" s="116">
        <v>14</v>
      </c>
      <c r="D63" s="115"/>
      <c r="E63" s="96"/>
      <c r="F63" s="116">
        <f>G63+H63+I63+J63</f>
        <v>13</v>
      </c>
      <c r="G63" s="100">
        <v>0</v>
      </c>
      <c r="H63" s="100">
        <v>2</v>
      </c>
      <c r="I63" s="151">
        <v>11</v>
      </c>
      <c r="J63" s="100">
        <v>0</v>
      </c>
      <c r="K63" s="3"/>
    </row>
    <row r="64" spans="1:14" s="27" customFormat="1" ht="15.75" customHeight="1" x14ac:dyDescent="0.3">
      <c r="A64" s="46" t="s">
        <v>62</v>
      </c>
      <c r="B64" s="47">
        <v>154</v>
      </c>
      <c r="C64" s="104">
        <v>6</v>
      </c>
      <c r="D64" s="95">
        <v>5</v>
      </c>
      <c r="E64" s="96"/>
      <c r="F64" s="116">
        <f>G64+I64+H64+J64</f>
        <v>0.52</v>
      </c>
      <c r="G64" s="97">
        <v>0.13</v>
      </c>
      <c r="H64" s="97">
        <v>0.13</v>
      </c>
      <c r="I64" s="97">
        <v>0.13</v>
      </c>
      <c r="J64" s="97">
        <v>0.13</v>
      </c>
      <c r="K64" s="48" t="e">
        <f>ROUND(K65+K66+#REF!+#REF!+K67+K68,2)</f>
        <v>#REF!</v>
      </c>
      <c r="L64" s="48" t="e">
        <f>ROUND(L65+L66+#REF!+#REF!+L67+L68,2)</f>
        <v>#REF!</v>
      </c>
      <c r="M64" s="48" t="e">
        <f>ROUND(M65+M66+#REF!+#REF!+M67+M68,2)</f>
        <v>#REF!</v>
      </c>
      <c r="N64" s="11" t="e">
        <f>ROUND(N65+N66+#REF!+#REF!+N67+N68,2)</f>
        <v>#REF!</v>
      </c>
    </row>
    <row r="65" spans="1:14" s="27" customFormat="1" ht="17.25" customHeight="1" x14ac:dyDescent="0.3">
      <c r="A65" s="46" t="s">
        <v>141</v>
      </c>
      <c r="B65" s="47">
        <v>155</v>
      </c>
      <c r="C65" s="116">
        <v>48</v>
      </c>
      <c r="D65" s="152" t="e">
        <f>D66+#REF!+#REF!+D67+D68+D69</f>
        <v>#REF!</v>
      </c>
      <c r="E65" s="152" t="e">
        <f>E66+#REF!+#REF!+E67+E68+E69</f>
        <v>#REF!</v>
      </c>
      <c r="F65" s="116">
        <f>G65+I65+H65+J65</f>
        <v>90</v>
      </c>
      <c r="G65" s="197">
        <v>22.5</v>
      </c>
      <c r="H65" s="197">
        <v>22.5</v>
      </c>
      <c r="I65" s="197">
        <v>22.5</v>
      </c>
      <c r="J65" s="197">
        <v>22.5</v>
      </c>
      <c r="K65" s="3"/>
    </row>
    <row r="66" spans="1:14" s="27" customFormat="1" ht="17.25" customHeight="1" x14ac:dyDescent="0.3">
      <c r="A66" s="46" t="s">
        <v>63</v>
      </c>
      <c r="B66" s="47">
        <v>156</v>
      </c>
      <c r="C66" s="116">
        <v>85</v>
      </c>
      <c r="D66" s="95">
        <v>27</v>
      </c>
      <c r="E66" s="96"/>
      <c r="F66" s="77">
        <f>G66+H66+I66+J66</f>
        <v>49</v>
      </c>
      <c r="G66" s="97">
        <v>0</v>
      </c>
      <c r="H66" s="97">
        <v>0</v>
      </c>
      <c r="I66" s="118">
        <v>0</v>
      </c>
      <c r="J66" s="97">
        <v>49</v>
      </c>
      <c r="K66" s="3"/>
    </row>
    <row r="67" spans="1:14" s="27" customFormat="1" ht="16.5" customHeight="1" x14ac:dyDescent="0.3">
      <c r="A67" s="46" t="s">
        <v>118</v>
      </c>
      <c r="B67" s="47">
        <v>157</v>
      </c>
      <c r="C67" s="116">
        <v>0</v>
      </c>
      <c r="D67" s="95">
        <v>12</v>
      </c>
      <c r="E67" s="96"/>
      <c r="F67" s="77">
        <f t="shared" ref="F67:F68" si="12">G67+H67+I67+J67</f>
        <v>23</v>
      </c>
      <c r="G67" s="97">
        <v>0</v>
      </c>
      <c r="H67" s="97">
        <v>0</v>
      </c>
      <c r="I67" s="118">
        <v>23</v>
      </c>
      <c r="J67" s="97">
        <v>0</v>
      </c>
      <c r="K67" s="3"/>
    </row>
    <row r="68" spans="1:14" s="27" customFormat="1" ht="31.5" customHeight="1" x14ac:dyDescent="0.3">
      <c r="A68" s="46" t="s">
        <v>142</v>
      </c>
      <c r="B68" s="47">
        <v>158</v>
      </c>
      <c r="C68" s="116">
        <v>90</v>
      </c>
      <c r="D68" s="95">
        <v>12</v>
      </c>
      <c r="E68" s="96"/>
      <c r="F68" s="77">
        <f t="shared" si="12"/>
        <v>42.4</v>
      </c>
      <c r="G68" s="97">
        <v>10.6</v>
      </c>
      <c r="H68" s="97">
        <v>10.6</v>
      </c>
      <c r="I68" s="97">
        <v>10.6</v>
      </c>
      <c r="J68" s="97">
        <v>10.6</v>
      </c>
      <c r="K68" s="3"/>
    </row>
    <row r="69" spans="1:14" s="27" customFormat="1" ht="18" customHeight="1" x14ac:dyDescent="0.3">
      <c r="A69" s="46" t="s">
        <v>111</v>
      </c>
      <c r="B69" s="47">
        <v>159</v>
      </c>
      <c r="C69" s="116">
        <v>30</v>
      </c>
      <c r="D69" s="119">
        <v>100</v>
      </c>
      <c r="E69" s="96"/>
      <c r="F69" s="77">
        <f t="shared" ref="F69:F76" si="13">G69+H69+I69+J69</f>
        <v>1.2999999999999998</v>
      </c>
      <c r="G69" s="118">
        <v>0.3</v>
      </c>
      <c r="H69" s="118">
        <v>0.3</v>
      </c>
      <c r="I69" s="118">
        <v>0.3</v>
      </c>
      <c r="J69" s="118">
        <v>0.4</v>
      </c>
      <c r="K69" s="3"/>
    </row>
    <row r="70" spans="1:14" s="27" customFormat="1" ht="20.25" customHeight="1" x14ac:dyDescent="0.3">
      <c r="A70" s="46" t="s">
        <v>175</v>
      </c>
      <c r="B70" s="47">
        <v>159</v>
      </c>
      <c r="C70" s="116">
        <v>0</v>
      </c>
      <c r="D70" s="106">
        <f t="shared" ref="D70:E70" si="14">D71+D75</f>
        <v>0</v>
      </c>
      <c r="E70" s="106">
        <f t="shared" si="14"/>
        <v>0</v>
      </c>
      <c r="F70" s="77">
        <f t="shared" si="13"/>
        <v>25</v>
      </c>
      <c r="G70" s="77">
        <v>6.25</v>
      </c>
      <c r="H70" s="77">
        <v>6.25</v>
      </c>
      <c r="I70" s="77">
        <v>6.25</v>
      </c>
      <c r="J70" s="77">
        <v>6.25</v>
      </c>
      <c r="K70" s="3"/>
    </row>
    <row r="71" spans="1:14" ht="15.75" customHeight="1" x14ac:dyDescent="0.3">
      <c r="A71" s="46" t="s">
        <v>143</v>
      </c>
      <c r="B71" s="47">
        <v>159</v>
      </c>
      <c r="C71" s="104">
        <v>80</v>
      </c>
      <c r="D71" s="91"/>
      <c r="E71" s="92"/>
      <c r="F71" s="77">
        <f t="shared" si="13"/>
        <v>26</v>
      </c>
      <c r="G71" s="97">
        <v>6.5</v>
      </c>
      <c r="H71" s="97">
        <v>6.5</v>
      </c>
      <c r="I71" s="97">
        <v>6.5</v>
      </c>
      <c r="J71" s="97">
        <v>6.5</v>
      </c>
      <c r="K71" s="114">
        <v>6.5</v>
      </c>
      <c r="L71" s="114">
        <v>6.5</v>
      </c>
      <c r="M71" s="114">
        <v>6.5</v>
      </c>
      <c r="N71" s="114">
        <v>6.5</v>
      </c>
    </row>
    <row r="72" spans="1:14" ht="16.5" customHeight="1" x14ac:dyDescent="0.3">
      <c r="A72" s="46" t="s">
        <v>183</v>
      </c>
      <c r="B72" s="47">
        <v>159</v>
      </c>
      <c r="C72" s="104"/>
      <c r="D72" s="91"/>
      <c r="E72" s="92"/>
      <c r="F72" s="77">
        <f t="shared" si="13"/>
        <v>4</v>
      </c>
      <c r="G72" s="97">
        <v>2</v>
      </c>
      <c r="H72" s="97">
        <v>2</v>
      </c>
      <c r="I72" s="97">
        <v>0</v>
      </c>
      <c r="J72" s="97">
        <v>0</v>
      </c>
      <c r="K72" s="157"/>
      <c r="L72" s="157"/>
      <c r="M72" s="157"/>
      <c r="N72" s="157"/>
    </row>
    <row r="73" spans="1:14" ht="16.5" customHeight="1" x14ac:dyDescent="0.3">
      <c r="A73" s="46" t="s">
        <v>184</v>
      </c>
      <c r="B73" s="47">
        <v>159</v>
      </c>
      <c r="C73" s="104"/>
      <c r="D73" s="91"/>
      <c r="E73" s="92"/>
      <c r="F73" s="77">
        <f t="shared" si="13"/>
        <v>6.6</v>
      </c>
      <c r="G73" s="97">
        <v>0</v>
      </c>
      <c r="H73" s="97">
        <v>0</v>
      </c>
      <c r="I73" s="97">
        <v>0</v>
      </c>
      <c r="J73" s="97">
        <v>6.6</v>
      </c>
      <c r="K73" s="157"/>
      <c r="L73" s="157"/>
      <c r="M73" s="157"/>
      <c r="N73" s="157"/>
    </row>
    <row r="74" spans="1:14" ht="16.5" customHeight="1" x14ac:dyDescent="0.3">
      <c r="A74" s="46" t="s">
        <v>185</v>
      </c>
      <c r="B74" s="47">
        <v>159</v>
      </c>
      <c r="C74" s="104"/>
      <c r="D74" s="91"/>
      <c r="E74" s="92"/>
      <c r="F74" s="77">
        <f t="shared" si="13"/>
        <v>35</v>
      </c>
      <c r="G74" s="97">
        <v>8.75</v>
      </c>
      <c r="H74" s="97">
        <v>8.75</v>
      </c>
      <c r="I74" s="97">
        <v>8.75</v>
      </c>
      <c r="J74" s="97">
        <v>8.75</v>
      </c>
      <c r="K74" s="157"/>
      <c r="L74" s="157"/>
      <c r="M74" s="157"/>
      <c r="N74" s="157"/>
    </row>
    <row r="75" spans="1:14" s="156" customFormat="1" ht="23.25" customHeight="1" x14ac:dyDescent="0.3">
      <c r="A75" s="218" t="s">
        <v>115</v>
      </c>
      <c r="B75" s="154">
        <v>160</v>
      </c>
      <c r="C75" s="152" t="e">
        <f>C76+#REF!+#REF!+C77+C78+C80</f>
        <v>#REF!</v>
      </c>
      <c r="D75" s="220"/>
      <c r="E75" s="221"/>
      <c r="F75" s="207">
        <f t="shared" si="13"/>
        <v>282</v>
      </c>
      <c r="G75" s="222">
        <f>G76+G77+G78+G79+G80</f>
        <v>70.5</v>
      </c>
      <c r="H75" s="222">
        <f t="shared" ref="H75:J75" si="15">H76+H77+H78+H79+H80</f>
        <v>70.5</v>
      </c>
      <c r="I75" s="222">
        <f t="shared" si="15"/>
        <v>70.5</v>
      </c>
      <c r="J75" s="222">
        <f t="shared" si="15"/>
        <v>70.5</v>
      </c>
      <c r="K75" s="5"/>
    </row>
    <row r="76" spans="1:14" s="27" customFormat="1" ht="15" customHeight="1" x14ac:dyDescent="0.3">
      <c r="A76" s="208" t="s">
        <v>112</v>
      </c>
      <c r="B76" s="60">
        <v>161</v>
      </c>
      <c r="C76" s="77">
        <v>25</v>
      </c>
      <c r="D76" s="91">
        <v>100</v>
      </c>
      <c r="E76" s="92"/>
      <c r="F76" s="77">
        <f t="shared" si="13"/>
        <v>30</v>
      </c>
      <c r="G76" s="209">
        <v>7.5</v>
      </c>
      <c r="H76" s="209">
        <v>7.5</v>
      </c>
      <c r="I76" s="209">
        <v>7.5</v>
      </c>
      <c r="J76" s="209">
        <v>7.5</v>
      </c>
      <c r="K76" s="3"/>
    </row>
    <row r="77" spans="1:14" s="27" customFormat="1" ht="15" customHeight="1" x14ac:dyDescent="0.3">
      <c r="A77" s="208" t="s">
        <v>64</v>
      </c>
      <c r="B77" s="60">
        <v>162</v>
      </c>
      <c r="C77" s="106">
        <v>12</v>
      </c>
      <c r="D77" s="210"/>
      <c r="E77" s="96"/>
      <c r="F77" s="77">
        <f t="shared" ref="F77:F84" si="16">G77+H77+I77+J77</f>
        <v>25</v>
      </c>
      <c r="G77" s="10">
        <v>6.25</v>
      </c>
      <c r="H77" s="10">
        <v>6.25</v>
      </c>
      <c r="I77" s="10">
        <v>6.25</v>
      </c>
      <c r="J77" s="10">
        <v>6.25</v>
      </c>
      <c r="K77" s="211" t="e">
        <f>K78+K82+K85+K87+K90</f>
        <v>#REF!</v>
      </c>
      <c r="L77" s="211" t="e">
        <f>L78+L82+L85+L87+L90</f>
        <v>#REF!</v>
      </c>
      <c r="M77" s="211" t="e">
        <f>M78+M82+M85+M87+M90</f>
        <v>#REF!</v>
      </c>
      <c r="N77" s="212" t="e">
        <f>N78+N82+N85+N87+N90</f>
        <v>#REF!</v>
      </c>
    </row>
    <row r="78" spans="1:14" ht="15.75" customHeight="1" x14ac:dyDescent="0.3">
      <c r="A78" s="38" t="s">
        <v>113</v>
      </c>
      <c r="B78" s="60">
        <v>163</v>
      </c>
      <c r="C78" s="121">
        <v>12</v>
      </c>
      <c r="D78" s="109" t="e">
        <f>SUM(D80+#REF!+D81+D83+#REF!+D84+#REF!+#REF!,0)</f>
        <v>#REF!</v>
      </c>
      <c r="E78" s="109" t="e">
        <f>SUM(E80+#REF!+E81+E83+#REF!+E84+#REF!+#REF!,0)</f>
        <v>#REF!</v>
      </c>
      <c r="F78" s="77">
        <f t="shared" si="16"/>
        <v>145</v>
      </c>
      <c r="G78" s="68">
        <v>36.25</v>
      </c>
      <c r="H78" s="185">
        <v>36.25</v>
      </c>
      <c r="I78" s="185">
        <v>36.25</v>
      </c>
      <c r="J78" s="185">
        <v>36.25</v>
      </c>
      <c r="K78" s="9" t="e">
        <f>SUM(K80+#REF!+K81+K83+K84+K85+#REF!+#REF!+K88+K89,0)</f>
        <v>#REF!</v>
      </c>
      <c r="L78" s="9" t="e">
        <f>SUM(L80+#REF!+L81+L83+L84+L85+#REF!+#REF!+L88+L89,0)</f>
        <v>#REF!</v>
      </c>
      <c r="M78" s="9" t="e">
        <f>SUM(M80+#REF!+M81+M83+M84+M85+#REF!+#REF!+M88+M89,0)</f>
        <v>#REF!</v>
      </c>
      <c r="N78" s="14" t="e">
        <f>SUM(N80+#REF!+N81+N83+N84+N85+#REF!+#REF!+N88+N89,0)</f>
        <v>#REF!</v>
      </c>
    </row>
    <row r="79" spans="1:14" ht="16.5" customHeight="1" x14ac:dyDescent="0.3">
      <c r="A79" s="38" t="s">
        <v>186</v>
      </c>
      <c r="B79" s="120"/>
      <c r="C79" s="121"/>
      <c r="D79" s="109"/>
      <c r="E79" s="109"/>
      <c r="F79" s="77">
        <f t="shared" si="16"/>
        <v>2</v>
      </c>
      <c r="G79" s="68">
        <v>0.5</v>
      </c>
      <c r="H79" s="185">
        <v>0.5</v>
      </c>
      <c r="I79" s="185">
        <v>0.5</v>
      </c>
      <c r="J79" s="185">
        <v>0.5</v>
      </c>
      <c r="K79" s="85"/>
      <c r="L79" s="85"/>
      <c r="M79" s="85"/>
      <c r="N79" s="85"/>
    </row>
    <row r="80" spans="1:14" s="27" customFormat="1" ht="16.5" customHeight="1" x14ac:dyDescent="0.3">
      <c r="A80" s="213" t="s">
        <v>144</v>
      </c>
      <c r="B80" s="60">
        <v>164</v>
      </c>
      <c r="C80" s="106">
        <v>100</v>
      </c>
      <c r="D80" s="214"/>
      <c r="E80" s="96"/>
      <c r="F80" s="77">
        <f t="shared" si="16"/>
        <v>80</v>
      </c>
      <c r="G80" s="215">
        <v>20</v>
      </c>
      <c r="H80" s="215">
        <v>20</v>
      </c>
      <c r="I80" s="215">
        <v>20</v>
      </c>
      <c r="J80" s="215">
        <v>20</v>
      </c>
      <c r="K80" s="3"/>
    </row>
    <row r="81" spans="1:14" s="156" customFormat="1" ht="23.25" customHeight="1" x14ac:dyDescent="0.3">
      <c r="A81" s="150" t="s">
        <v>116</v>
      </c>
      <c r="B81" s="69">
        <v>170</v>
      </c>
      <c r="C81" s="153">
        <f>C82+C83</f>
        <v>29241.200000000001</v>
      </c>
      <c r="D81" s="239"/>
      <c r="E81" s="76"/>
      <c r="F81" s="207">
        <f t="shared" si="16"/>
        <v>22581.599999999999</v>
      </c>
      <c r="G81" s="198">
        <f>G82+G83</f>
        <v>5645.4</v>
      </c>
      <c r="H81" s="198">
        <f t="shared" ref="H81:J81" si="17">H82+H83</f>
        <v>5645.4</v>
      </c>
      <c r="I81" s="198">
        <f t="shared" si="17"/>
        <v>5645.4</v>
      </c>
      <c r="J81" s="198">
        <f t="shared" si="17"/>
        <v>5645.4</v>
      </c>
      <c r="K81" s="5"/>
    </row>
    <row r="82" spans="1:14" s="27" customFormat="1" ht="15.75" customHeight="1" x14ac:dyDescent="0.3">
      <c r="A82" s="158" t="s">
        <v>195</v>
      </c>
      <c r="B82" s="47">
        <v>171</v>
      </c>
      <c r="C82" s="238">
        <v>23968.2</v>
      </c>
      <c r="D82" s="214"/>
      <c r="E82" s="96"/>
      <c r="F82" s="77">
        <f t="shared" si="16"/>
        <v>18517.599999999999</v>
      </c>
      <c r="G82" s="242">
        <v>4629.3999999999996</v>
      </c>
      <c r="H82" s="242">
        <v>4629.3999999999996</v>
      </c>
      <c r="I82" s="242">
        <v>4629.3999999999996</v>
      </c>
      <c r="J82" s="242">
        <v>4629.3999999999996</v>
      </c>
      <c r="K82" s="243">
        <f t="shared" ref="K82:N82" si="18">K83+K84+K85</f>
        <v>0</v>
      </c>
      <c r="L82" s="243">
        <f t="shared" si="18"/>
        <v>0</v>
      </c>
      <c r="M82" s="243">
        <f t="shared" si="18"/>
        <v>0</v>
      </c>
      <c r="N82" s="244">
        <f t="shared" si="18"/>
        <v>0</v>
      </c>
    </row>
    <row r="83" spans="1:14" s="27" customFormat="1" ht="15" customHeight="1" x14ac:dyDescent="0.3">
      <c r="A83" s="219" t="s">
        <v>196</v>
      </c>
      <c r="B83" s="47">
        <v>172</v>
      </c>
      <c r="C83" s="241">
        <v>5273</v>
      </c>
      <c r="D83" s="214"/>
      <c r="E83" s="96"/>
      <c r="F83" s="77">
        <f t="shared" si="16"/>
        <v>4064</v>
      </c>
      <c r="G83" s="215">
        <v>1016</v>
      </c>
      <c r="H83" s="215">
        <v>1016</v>
      </c>
      <c r="I83" s="215">
        <v>1016</v>
      </c>
      <c r="J83" s="215">
        <v>1016</v>
      </c>
      <c r="K83" s="3"/>
    </row>
    <row r="84" spans="1:14" s="27" customFormat="1" ht="18.75" customHeight="1" x14ac:dyDescent="0.3">
      <c r="A84" s="150" t="s">
        <v>151</v>
      </c>
      <c r="B84" s="47">
        <v>180</v>
      </c>
      <c r="C84" s="48">
        <v>900</v>
      </c>
      <c r="D84" s="250"/>
      <c r="E84" s="96"/>
      <c r="F84" s="77">
        <f t="shared" si="16"/>
        <v>300</v>
      </c>
      <c r="G84" s="215">
        <v>75</v>
      </c>
      <c r="H84" s="215">
        <v>75</v>
      </c>
      <c r="I84" s="215">
        <v>75</v>
      </c>
      <c r="J84" s="215">
        <v>75</v>
      </c>
      <c r="K84" s="3"/>
    </row>
    <row r="85" spans="1:14" ht="20.25" customHeight="1" x14ac:dyDescent="0.3">
      <c r="A85" s="39" t="s">
        <v>152</v>
      </c>
      <c r="B85" s="40">
        <v>190</v>
      </c>
      <c r="C85" s="247">
        <v>0</v>
      </c>
      <c r="D85" s="95"/>
      <c r="E85" s="248"/>
      <c r="F85" s="77">
        <f>G85+H85+I85+J85</f>
        <v>4256.5999999999995</v>
      </c>
      <c r="G85" s="215">
        <f>G86+G89+G92+G94</f>
        <v>1064.1499999999999</v>
      </c>
      <c r="H85" s="215">
        <f t="shared" ref="H85:J85" si="19">H86+H89+H92+H94</f>
        <v>1064.1499999999999</v>
      </c>
      <c r="I85" s="215">
        <f t="shared" si="19"/>
        <v>1064.1499999999999</v>
      </c>
      <c r="J85" s="215">
        <f t="shared" si="19"/>
        <v>1064.1499999999999</v>
      </c>
      <c r="K85" s="122">
        <f t="shared" ref="K85:N85" si="20">K86</f>
        <v>0</v>
      </c>
      <c r="L85" s="122">
        <f t="shared" si="20"/>
        <v>0</v>
      </c>
      <c r="M85" s="122">
        <f t="shared" si="20"/>
        <v>0</v>
      </c>
      <c r="N85" s="123">
        <f t="shared" si="20"/>
        <v>0</v>
      </c>
    </row>
    <row r="86" spans="1:14" ht="16.5" customHeight="1" x14ac:dyDescent="0.3">
      <c r="A86" s="41" t="s">
        <v>153</v>
      </c>
      <c r="B86" s="249">
        <v>191</v>
      </c>
      <c r="C86" s="71" t="e">
        <f>SUM(C87+#REF!+C88+C90+#REF!+#REF!+#REF!+#REF!,0)</f>
        <v>#REF!</v>
      </c>
      <c r="D86" s="62"/>
      <c r="E86" s="76"/>
      <c r="F86" s="88">
        <f>G86+H86+I86+J86</f>
        <v>61.2</v>
      </c>
      <c r="G86" s="88">
        <f>G87+G88</f>
        <v>15.3</v>
      </c>
      <c r="H86" s="88">
        <f t="shared" ref="H86:J86" si="21">H87+H88</f>
        <v>15.3</v>
      </c>
      <c r="I86" s="88">
        <f t="shared" si="21"/>
        <v>15.3</v>
      </c>
      <c r="J86" s="88">
        <f t="shared" si="21"/>
        <v>15.3</v>
      </c>
      <c r="K86" s="52"/>
      <c r="L86" s="52"/>
      <c r="M86" s="52"/>
      <c r="N86" s="52"/>
    </row>
    <row r="87" spans="1:14" ht="17.25" customHeight="1" x14ac:dyDescent="0.3">
      <c r="A87" s="33" t="s">
        <v>66</v>
      </c>
      <c r="B87" s="30" t="s">
        <v>145</v>
      </c>
      <c r="C87" s="243">
        <v>0</v>
      </c>
      <c r="D87" s="250"/>
      <c r="E87" s="96"/>
      <c r="F87" s="77">
        <f t="shared" ref="F87:F91" si="22">G87+H87+I87+J87</f>
        <v>11.2</v>
      </c>
      <c r="G87" s="215">
        <v>2.8</v>
      </c>
      <c r="H87" s="215">
        <v>2.8</v>
      </c>
      <c r="I87" s="215">
        <v>2.8</v>
      </c>
      <c r="J87" s="215">
        <v>2.8</v>
      </c>
      <c r="K87" s="52"/>
      <c r="L87" s="52"/>
      <c r="M87" s="52"/>
      <c r="N87" s="52"/>
    </row>
    <row r="88" spans="1:14" ht="16.5" customHeight="1" x14ac:dyDescent="0.3">
      <c r="A88" s="33" t="s">
        <v>57</v>
      </c>
      <c r="B88" s="30" t="s">
        <v>146</v>
      </c>
      <c r="C88" s="243">
        <v>0</v>
      </c>
      <c r="D88" s="153">
        <f t="shared" ref="D88:E88" si="23">D89+D90</f>
        <v>0</v>
      </c>
      <c r="E88" s="153">
        <f t="shared" si="23"/>
        <v>0</v>
      </c>
      <c r="F88" s="77">
        <f t="shared" si="22"/>
        <v>50</v>
      </c>
      <c r="G88" s="77">
        <v>12.5</v>
      </c>
      <c r="H88" s="77">
        <v>12.5</v>
      </c>
      <c r="I88" s="77">
        <v>12.5</v>
      </c>
      <c r="J88" s="77">
        <v>12.5</v>
      </c>
      <c r="K88" s="90"/>
    </row>
    <row r="89" spans="1:14" s="6" customFormat="1" ht="18" customHeight="1" x14ac:dyDescent="0.3">
      <c r="A89" s="37" t="s">
        <v>154</v>
      </c>
      <c r="B89" s="40">
        <v>192</v>
      </c>
      <c r="C89" s="240"/>
      <c r="D89" s="251"/>
      <c r="E89" s="76"/>
      <c r="F89" s="207">
        <f t="shared" si="22"/>
        <v>12</v>
      </c>
      <c r="G89" s="198">
        <f>G90+G91</f>
        <v>3</v>
      </c>
      <c r="H89" s="198">
        <f t="shared" ref="H89:J89" si="24">H90+H91</f>
        <v>3</v>
      </c>
      <c r="I89" s="198">
        <f t="shared" si="24"/>
        <v>3</v>
      </c>
      <c r="J89" s="198">
        <f t="shared" si="24"/>
        <v>3</v>
      </c>
      <c r="K89" s="5"/>
    </row>
    <row r="90" spans="1:14" ht="16.5" customHeight="1" x14ac:dyDescent="0.3">
      <c r="A90" s="38" t="s">
        <v>113</v>
      </c>
      <c r="B90" s="30" t="s">
        <v>147</v>
      </c>
      <c r="C90" s="243">
        <v>0</v>
      </c>
      <c r="D90" s="95"/>
      <c r="E90" s="96"/>
      <c r="F90" s="77">
        <f t="shared" si="22"/>
        <v>4</v>
      </c>
      <c r="G90" s="215">
        <v>1</v>
      </c>
      <c r="H90" s="215">
        <v>1</v>
      </c>
      <c r="I90" s="215">
        <v>1</v>
      </c>
      <c r="J90" s="215">
        <v>1</v>
      </c>
      <c r="K90" s="3"/>
    </row>
    <row r="91" spans="1:14" ht="18.75" customHeight="1" x14ac:dyDescent="0.3">
      <c r="A91" s="42" t="s">
        <v>182</v>
      </c>
      <c r="B91" s="252">
        <v>195</v>
      </c>
      <c r="C91" s="106">
        <v>0</v>
      </c>
      <c r="D91" s="95"/>
      <c r="E91" s="248"/>
      <c r="F91" s="77">
        <f t="shared" si="22"/>
        <v>8</v>
      </c>
      <c r="G91" s="215">
        <v>2</v>
      </c>
      <c r="H91" s="215">
        <v>2</v>
      </c>
      <c r="I91" s="215">
        <v>2</v>
      </c>
      <c r="J91" s="215">
        <v>2</v>
      </c>
      <c r="K91" s="3"/>
    </row>
    <row r="92" spans="1:14" ht="18" customHeight="1" x14ac:dyDescent="0.3">
      <c r="A92" s="43" t="s">
        <v>155</v>
      </c>
      <c r="B92" s="40">
        <v>193</v>
      </c>
      <c r="C92" s="153"/>
      <c r="D92" s="95"/>
      <c r="E92" s="248"/>
      <c r="F92" s="207">
        <f t="shared" ref="F92" si="25">G92+H92+I92+J92</f>
        <v>23.2</v>
      </c>
      <c r="G92" s="198">
        <f>G93</f>
        <v>5.8</v>
      </c>
      <c r="H92" s="198">
        <f t="shared" ref="H92:J92" si="26">H93</f>
        <v>5.8</v>
      </c>
      <c r="I92" s="198">
        <f t="shared" si="26"/>
        <v>5.8</v>
      </c>
      <c r="J92" s="198">
        <f t="shared" si="26"/>
        <v>5.8</v>
      </c>
      <c r="K92" s="3"/>
    </row>
    <row r="93" spans="1:14" ht="16.5" customHeight="1" x14ac:dyDescent="0.3">
      <c r="A93" s="46" t="s">
        <v>143</v>
      </c>
      <c r="B93" s="30" t="s">
        <v>148</v>
      </c>
      <c r="C93" s="106"/>
      <c r="D93" s="95"/>
      <c r="E93" s="248"/>
      <c r="F93" s="215">
        <f>G93+H93+I93+J93</f>
        <v>23.2</v>
      </c>
      <c r="G93" s="215">
        <v>5.8</v>
      </c>
      <c r="H93" s="215">
        <v>5.8</v>
      </c>
      <c r="I93" s="215">
        <v>5.8</v>
      </c>
      <c r="J93" s="215">
        <v>5.8</v>
      </c>
      <c r="K93" s="124"/>
    </row>
    <row r="94" spans="1:14" s="4" customFormat="1" ht="16.5" customHeight="1" x14ac:dyDescent="0.3">
      <c r="A94" s="36" t="s">
        <v>156</v>
      </c>
      <c r="B94" s="69">
        <v>194</v>
      </c>
      <c r="C94" s="153">
        <f>C95+C96</f>
        <v>0</v>
      </c>
      <c r="D94" s="253"/>
      <c r="E94" s="254"/>
      <c r="F94" s="198">
        <f>G94+H94+I94+J94</f>
        <v>4160.2</v>
      </c>
      <c r="G94" s="71">
        <f>G95+G96</f>
        <v>1040.05</v>
      </c>
      <c r="H94" s="71">
        <f t="shared" ref="H94:J94" si="27">H95+H96</f>
        <v>1040.05</v>
      </c>
      <c r="I94" s="71">
        <f t="shared" si="27"/>
        <v>1040.05</v>
      </c>
      <c r="J94" s="71">
        <f t="shared" si="27"/>
        <v>1040.05</v>
      </c>
      <c r="K94" s="9">
        <f>K85+K70</f>
        <v>0</v>
      </c>
      <c r="L94" s="9">
        <f>L85+L70</f>
        <v>0</v>
      </c>
      <c r="M94" s="9">
        <f>M85+M70</f>
        <v>0</v>
      </c>
      <c r="N94" s="14">
        <f>N85+N70</f>
        <v>0</v>
      </c>
    </row>
    <row r="95" spans="1:14" ht="19.5" customHeight="1" x14ac:dyDescent="0.3">
      <c r="A95" s="44" t="s">
        <v>67</v>
      </c>
      <c r="B95" s="30" t="s">
        <v>149</v>
      </c>
      <c r="C95" s="106">
        <v>0</v>
      </c>
      <c r="D95" s="255"/>
      <c r="E95" s="256"/>
      <c r="F95" s="215">
        <f t="shared" ref="F95:F96" si="28">G95+H95+I95+J95</f>
        <v>3410</v>
      </c>
      <c r="G95" s="246">
        <v>852.5</v>
      </c>
      <c r="H95" s="246">
        <v>852.5</v>
      </c>
      <c r="I95" s="246">
        <v>852.5</v>
      </c>
      <c r="J95" s="246">
        <v>852.5</v>
      </c>
      <c r="K95" s="125"/>
    </row>
    <row r="96" spans="1:14" ht="15.75" customHeight="1" x14ac:dyDescent="0.3">
      <c r="A96" s="33" t="s">
        <v>68</v>
      </c>
      <c r="B96" s="30" t="s">
        <v>150</v>
      </c>
      <c r="C96" s="106">
        <v>0</v>
      </c>
      <c r="D96" s="257"/>
      <c r="E96" s="258"/>
      <c r="F96" s="215">
        <f t="shared" si="28"/>
        <v>750.2</v>
      </c>
      <c r="G96" s="245">
        <v>187.55</v>
      </c>
      <c r="H96" s="245">
        <v>187.55</v>
      </c>
      <c r="I96" s="245">
        <v>187.55</v>
      </c>
      <c r="J96" s="245">
        <v>187.55</v>
      </c>
      <c r="K96" s="90"/>
    </row>
    <row r="97" spans="1:14" ht="17.25" customHeight="1" x14ac:dyDescent="0.3">
      <c r="A97" s="32" t="s">
        <v>69</v>
      </c>
      <c r="B97" s="252">
        <v>196</v>
      </c>
      <c r="C97" s="198">
        <v>0</v>
      </c>
      <c r="D97" s="257"/>
      <c r="E97" s="258"/>
      <c r="F97" s="309">
        <v>0</v>
      </c>
      <c r="G97" s="309">
        <v>0</v>
      </c>
      <c r="H97" s="309">
        <v>0</v>
      </c>
      <c r="I97" s="309">
        <v>0</v>
      </c>
      <c r="J97" s="309">
        <v>0</v>
      </c>
      <c r="K97" s="125"/>
    </row>
    <row r="98" spans="1:14" s="6" customFormat="1" ht="12.75" customHeight="1" x14ac:dyDescent="0.3">
      <c r="A98" s="32" t="s">
        <v>70</v>
      </c>
      <c r="B98" s="252">
        <v>197</v>
      </c>
      <c r="C98" s="128">
        <v>0</v>
      </c>
      <c r="D98" s="126"/>
      <c r="E98" s="127"/>
      <c r="F98" s="309">
        <v>0</v>
      </c>
      <c r="G98" s="309">
        <v>0</v>
      </c>
      <c r="H98" s="309">
        <v>0</v>
      </c>
      <c r="I98" s="309">
        <v>0</v>
      </c>
      <c r="J98" s="309">
        <v>0</v>
      </c>
      <c r="K98" s="5"/>
    </row>
    <row r="99" spans="1:14" s="6" customFormat="1" ht="16.5" customHeight="1" x14ac:dyDescent="0.3">
      <c r="A99" s="32" t="s">
        <v>71</v>
      </c>
      <c r="B99" s="252">
        <v>198</v>
      </c>
      <c r="C99" s="128">
        <v>0</v>
      </c>
      <c r="D99" s="126"/>
      <c r="E99" s="127"/>
      <c r="F99" s="309">
        <v>0</v>
      </c>
      <c r="G99" s="309">
        <v>0</v>
      </c>
      <c r="H99" s="309">
        <v>0</v>
      </c>
      <c r="I99" s="309">
        <v>0</v>
      </c>
      <c r="J99" s="309">
        <v>0</v>
      </c>
      <c r="K99" s="5"/>
    </row>
    <row r="100" spans="1:14" x14ac:dyDescent="0.3">
      <c r="A100" s="32" t="s">
        <v>72</v>
      </c>
      <c r="B100" s="252">
        <v>199</v>
      </c>
      <c r="C100" s="128">
        <v>0</v>
      </c>
      <c r="D100" s="126"/>
      <c r="E100" s="127"/>
      <c r="F100" s="309">
        <v>0</v>
      </c>
      <c r="G100" s="309">
        <v>0</v>
      </c>
      <c r="H100" s="309">
        <v>0</v>
      </c>
      <c r="I100" s="309">
        <v>0</v>
      </c>
      <c r="J100" s="309">
        <v>0</v>
      </c>
      <c r="K100" s="3"/>
    </row>
    <row r="101" spans="1:14" ht="30.75" customHeight="1" x14ac:dyDescent="0.3">
      <c r="A101" s="39" t="s">
        <v>121</v>
      </c>
      <c r="B101" s="69">
        <v>200</v>
      </c>
      <c r="C101" s="278">
        <f>C49</f>
        <v>15</v>
      </c>
      <c r="D101" s="257"/>
      <c r="E101" s="258"/>
      <c r="F101" s="310">
        <f>F102+F111</f>
        <v>1000</v>
      </c>
      <c r="G101" s="310">
        <f t="shared" ref="G101:J101" si="29">G102+G111</f>
        <v>579.20000000000005</v>
      </c>
      <c r="H101" s="310">
        <f t="shared" si="29"/>
        <v>190.60000000000002</v>
      </c>
      <c r="I101" s="310">
        <f t="shared" si="29"/>
        <v>115.10000000000001</v>
      </c>
      <c r="J101" s="310">
        <f t="shared" si="29"/>
        <v>115.10000000000001</v>
      </c>
      <c r="K101" s="3"/>
    </row>
    <row r="102" spans="1:14" ht="21" customHeight="1" x14ac:dyDescent="0.3">
      <c r="A102" s="279" t="s">
        <v>114</v>
      </c>
      <c r="B102" s="280">
        <v>201</v>
      </c>
      <c r="C102" s="281">
        <v>0</v>
      </c>
      <c r="D102" s="257"/>
      <c r="E102" s="258"/>
      <c r="F102" s="310">
        <f>F103+F105+F107+F108+F109+F110</f>
        <v>630.4</v>
      </c>
      <c r="G102" s="310">
        <f t="shared" ref="G102:J102" si="30">G103+G105+G107+G108+G109+G110</f>
        <v>486.8</v>
      </c>
      <c r="H102" s="310">
        <f t="shared" si="30"/>
        <v>98.2</v>
      </c>
      <c r="I102" s="310">
        <f t="shared" si="30"/>
        <v>22.7</v>
      </c>
      <c r="J102" s="310">
        <f t="shared" si="30"/>
        <v>22.7</v>
      </c>
      <c r="K102" s="3"/>
    </row>
    <row r="103" spans="1:14" s="266" customFormat="1" ht="22.5" customHeight="1" x14ac:dyDescent="0.3">
      <c r="A103" s="61" t="s">
        <v>198</v>
      </c>
      <c r="B103" s="259" t="s">
        <v>157</v>
      </c>
      <c r="C103" s="260">
        <v>0</v>
      </c>
      <c r="D103" s="56">
        <v>265</v>
      </c>
      <c r="E103" s="265"/>
      <c r="F103" s="93">
        <f>G103+H103+I103+J103</f>
        <v>90.8</v>
      </c>
      <c r="G103" s="100">
        <v>22.7</v>
      </c>
      <c r="H103" s="100">
        <v>22.7</v>
      </c>
      <c r="I103" s="100">
        <v>22.7</v>
      </c>
      <c r="J103" s="100">
        <v>22.7</v>
      </c>
      <c r="K103" s="49"/>
    </row>
    <row r="104" spans="1:14" ht="14.25" hidden="1" customHeight="1" x14ac:dyDescent="0.3">
      <c r="A104" s="46" t="s">
        <v>110</v>
      </c>
      <c r="B104" s="259" t="s">
        <v>158</v>
      </c>
      <c r="C104" s="260">
        <v>0</v>
      </c>
      <c r="D104" s="264">
        <v>162</v>
      </c>
      <c r="E104" s="262"/>
      <c r="F104" s="93">
        <f>G104+H104+I104+J104</f>
        <v>0</v>
      </c>
      <c r="G104" s="100">
        <v>0</v>
      </c>
      <c r="H104" s="100">
        <v>0</v>
      </c>
      <c r="I104" s="100">
        <v>0</v>
      </c>
      <c r="J104" s="100">
        <v>0</v>
      </c>
      <c r="K104" s="130">
        <v>0</v>
      </c>
      <c r="L104" s="130">
        <v>0</v>
      </c>
      <c r="M104" s="130">
        <v>0</v>
      </c>
      <c r="N104" s="130">
        <v>0</v>
      </c>
    </row>
    <row r="105" spans="1:14" s="276" customFormat="1" ht="18.75" customHeight="1" x14ac:dyDescent="0.3">
      <c r="A105" s="271" t="s">
        <v>179</v>
      </c>
      <c r="B105" s="272" t="s">
        <v>159</v>
      </c>
      <c r="C105" s="273">
        <v>500</v>
      </c>
      <c r="D105" s="261">
        <v>60</v>
      </c>
      <c r="E105" s="274"/>
      <c r="F105" s="93">
        <f>G105+H105+I105+J105</f>
        <v>539.6</v>
      </c>
      <c r="G105" s="100">
        <v>464.1</v>
      </c>
      <c r="H105" s="100">
        <v>75.5</v>
      </c>
      <c r="I105" s="151">
        <v>0</v>
      </c>
      <c r="J105" s="100">
        <v>0</v>
      </c>
      <c r="K105" s="275"/>
    </row>
    <row r="106" spans="1:14" ht="20.25" hidden="1" customHeight="1" x14ac:dyDescent="0.3">
      <c r="A106" s="46" t="s">
        <v>109</v>
      </c>
      <c r="B106" s="259" t="s">
        <v>160</v>
      </c>
      <c r="C106" s="260">
        <v>0</v>
      </c>
      <c r="D106" s="261">
        <v>6.7</v>
      </c>
      <c r="E106" s="262"/>
      <c r="F106" s="93"/>
      <c r="G106" s="263"/>
      <c r="H106" s="263"/>
      <c r="I106" s="270"/>
      <c r="J106" s="263"/>
      <c r="K106" s="3"/>
    </row>
    <row r="107" spans="1:14" s="27" customFormat="1" ht="18.75" customHeight="1" x14ac:dyDescent="0.3">
      <c r="A107" s="46" t="s">
        <v>59</v>
      </c>
      <c r="B107" s="259" t="s">
        <v>161</v>
      </c>
      <c r="C107" s="260">
        <v>0</v>
      </c>
      <c r="D107" s="261">
        <v>51.3</v>
      </c>
      <c r="E107" s="262"/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68">
        <v>0</v>
      </c>
      <c r="L107" s="68">
        <v>0</v>
      </c>
      <c r="M107" s="68">
        <v>0</v>
      </c>
      <c r="N107" s="74">
        <v>0</v>
      </c>
    </row>
    <row r="108" spans="1:14" s="27" customFormat="1" ht="22.5" customHeight="1" x14ac:dyDescent="0.3">
      <c r="A108" s="277" t="s">
        <v>174</v>
      </c>
      <c r="B108" s="259" t="s">
        <v>162</v>
      </c>
      <c r="C108" s="260">
        <v>0</v>
      </c>
      <c r="D108" s="261">
        <v>20</v>
      </c>
      <c r="E108" s="262"/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3"/>
    </row>
    <row r="109" spans="1:14" s="27" customFormat="1" ht="21" customHeight="1" x14ac:dyDescent="0.3">
      <c r="A109" s="46" t="s">
        <v>60</v>
      </c>
      <c r="B109" s="259" t="s">
        <v>163</v>
      </c>
      <c r="C109" s="260">
        <v>0</v>
      </c>
      <c r="D109" s="261">
        <v>35</v>
      </c>
      <c r="E109" s="262"/>
      <c r="F109" s="102">
        <v>0</v>
      </c>
      <c r="G109" s="263">
        <v>0</v>
      </c>
      <c r="H109" s="263">
        <v>0</v>
      </c>
      <c r="I109" s="270">
        <v>0</v>
      </c>
      <c r="J109" s="263">
        <v>0</v>
      </c>
      <c r="K109" s="3"/>
    </row>
    <row r="110" spans="1:14" ht="17.25" customHeight="1" x14ac:dyDescent="0.3">
      <c r="A110" s="282" t="s">
        <v>172</v>
      </c>
      <c r="B110" s="283">
        <v>202</v>
      </c>
      <c r="C110" s="284">
        <v>265</v>
      </c>
      <c r="D110" s="285" t="s">
        <v>51</v>
      </c>
      <c r="E110" s="262"/>
      <c r="F110" s="93">
        <v>0</v>
      </c>
      <c r="G110" s="263">
        <v>0</v>
      </c>
      <c r="H110" s="263">
        <v>0</v>
      </c>
      <c r="I110" s="270">
        <v>0</v>
      </c>
      <c r="J110" s="263">
        <v>0</v>
      </c>
      <c r="K110" s="3"/>
    </row>
    <row r="111" spans="1:14" ht="30.75" customHeight="1" x14ac:dyDescent="0.3">
      <c r="A111" s="250" t="s">
        <v>47</v>
      </c>
      <c r="B111" s="283">
        <v>203</v>
      </c>
      <c r="C111" s="286">
        <v>162</v>
      </c>
      <c r="D111" s="63"/>
      <c r="E111" s="63"/>
      <c r="F111" s="93">
        <f>F112+F113+F114+F115</f>
        <v>369.6</v>
      </c>
      <c r="G111" s="93">
        <f t="shared" ref="G111:J111" si="31">G112+G113+G114+G115</f>
        <v>92.4</v>
      </c>
      <c r="H111" s="93">
        <f t="shared" si="31"/>
        <v>92.4</v>
      </c>
      <c r="I111" s="93">
        <f t="shared" si="31"/>
        <v>92.4</v>
      </c>
      <c r="J111" s="93">
        <f t="shared" si="31"/>
        <v>92.4</v>
      </c>
      <c r="K111" s="3"/>
    </row>
    <row r="112" spans="1:14" ht="36.75" customHeight="1" x14ac:dyDescent="0.3">
      <c r="A112" s="250" t="s">
        <v>48</v>
      </c>
      <c r="B112" s="283">
        <v>204</v>
      </c>
      <c r="C112" s="284">
        <v>60</v>
      </c>
      <c r="D112" s="287"/>
      <c r="E112" s="287"/>
      <c r="F112" s="297">
        <f>G112+H112+J112+I112</f>
        <v>279.60000000000002</v>
      </c>
      <c r="G112" s="297">
        <v>69.900000000000006</v>
      </c>
      <c r="H112" s="297">
        <v>69.900000000000006</v>
      </c>
      <c r="I112" s="297">
        <v>69.900000000000006</v>
      </c>
      <c r="J112" s="297">
        <v>69.900000000000006</v>
      </c>
      <c r="K112" s="129">
        <v>69.900000000000006</v>
      </c>
      <c r="L112" s="129">
        <v>69.900000000000006</v>
      </c>
      <c r="M112" s="129">
        <v>69.900000000000006</v>
      </c>
      <c r="N112" s="129">
        <v>69.900000000000006</v>
      </c>
    </row>
    <row r="113" spans="1:15" ht="30.75" customHeight="1" x14ac:dyDescent="0.3">
      <c r="A113" s="250" t="s">
        <v>49</v>
      </c>
      <c r="B113" s="283">
        <v>205</v>
      </c>
      <c r="C113" s="284">
        <v>6.7</v>
      </c>
      <c r="D113" s="288"/>
      <c r="E113" s="180"/>
      <c r="F113" s="297">
        <f t="shared" ref="F113:F115" si="32">G113+H113+J113+I113</f>
        <v>60</v>
      </c>
      <c r="G113" s="297">
        <v>15</v>
      </c>
      <c r="H113" s="297">
        <v>15</v>
      </c>
      <c r="I113" s="297">
        <v>15</v>
      </c>
      <c r="J113" s="297">
        <v>15</v>
      </c>
      <c r="K113" s="3"/>
    </row>
    <row r="114" spans="1:15" ht="21.75" customHeight="1" x14ac:dyDescent="0.3">
      <c r="A114" s="250" t="s">
        <v>50</v>
      </c>
      <c r="B114" s="283">
        <v>206</v>
      </c>
      <c r="C114" s="284">
        <v>51.3</v>
      </c>
      <c r="D114" s="288"/>
      <c r="E114" s="180"/>
      <c r="F114" s="297">
        <f t="shared" si="32"/>
        <v>10</v>
      </c>
      <c r="G114" s="297">
        <v>2.5</v>
      </c>
      <c r="H114" s="297">
        <v>2.5</v>
      </c>
      <c r="I114" s="297">
        <v>2.5</v>
      </c>
      <c r="J114" s="297">
        <v>2.5</v>
      </c>
      <c r="K114" s="3"/>
    </row>
    <row r="115" spans="1:15" ht="27.75" customHeight="1" x14ac:dyDescent="0.3">
      <c r="A115" s="250" t="s">
        <v>47</v>
      </c>
      <c r="B115" s="283">
        <v>207</v>
      </c>
      <c r="C115" s="284">
        <v>20</v>
      </c>
      <c r="D115" s="288"/>
      <c r="E115" s="180"/>
      <c r="F115" s="297">
        <f t="shared" si="32"/>
        <v>20</v>
      </c>
      <c r="G115" s="297">
        <v>5</v>
      </c>
      <c r="H115" s="297">
        <v>5</v>
      </c>
      <c r="I115" s="297">
        <v>5</v>
      </c>
      <c r="J115" s="297">
        <v>5</v>
      </c>
      <c r="K115" s="3"/>
    </row>
    <row r="116" spans="1:15" ht="21" customHeight="1" x14ac:dyDescent="0.3">
      <c r="A116" s="62" t="s">
        <v>73</v>
      </c>
      <c r="B116" s="63"/>
      <c r="C116" s="289"/>
      <c r="D116" s="288"/>
      <c r="E116" s="288"/>
      <c r="F116" s="297"/>
      <c r="G116" s="297"/>
      <c r="H116" s="297"/>
      <c r="I116" s="297"/>
      <c r="J116" s="297"/>
      <c r="K116" s="3"/>
    </row>
    <row r="117" spans="1:15" ht="22.5" customHeight="1" x14ac:dyDescent="0.3">
      <c r="A117" s="290" t="s">
        <v>74</v>
      </c>
      <c r="B117" s="291">
        <v>210</v>
      </c>
      <c r="C117" s="185" t="e">
        <f>#REF!</f>
        <v>#REF!</v>
      </c>
      <c r="D117" s="222"/>
      <c r="E117" s="222"/>
      <c r="F117" s="197">
        <f>F38</f>
        <v>3417.3399999999997</v>
      </c>
      <c r="G117" s="197">
        <f t="shared" ref="G117:J117" si="33">G38</f>
        <v>639.30999999999995</v>
      </c>
      <c r="H117" s="197">
        <f t="shared" si="33"/>
        <v>748.50999999999988</v>
      </c>
      <c r="I117" s="197">
        <f t="shared" si="33"/>
        <v>748.50999999999988</v>
      </c>
      <c r="J117" s="197">
        <f t="shared" si="33"/>
        <v>1281.01</v>
      </c>
      <c r="K117" s="29">
        <f>K31</f>
        <v>0</v>
      </c>
      <c r="L117" s="29">
        <f>L31</f>
        <v>0</v>
      </c>
      <c r="M117" s="29">
        <f>M31</f>
        <v>0</v>
      </c>
      <c r="N117" s="11">
        <f>N31</f>
        <v>0</v>
      </c>
    </row>
    <row r="118" spans="1:15" ht="19.5" customHeight="1" x14ac:dyDescent="0.3">
      <c r="A118" s="292" t="s">
        <v>75</v>
      </c>
      <c r="B118" s="293">
        <v>211</v>
      </c>
      <c r="C118" s="185">
        <f>C82</f>
        <v>23968.2</v>
      </c>
      <c r="D118" s="186"/>
      <c r="E118" s="186"/>
      <c r="F118" s="197">
        <f>F95+F82</f>
        <v>21927.599999999999</v>
      </c>
      <c r="G118" s="197">
        <f t="shared" ref="G118:N118" si="34">G95+G82</f>
        <v>5481.9</v>
      </c>
      <c r="H118" s="197">
        <f t="shared" si="34"/>
        <v>5481.9</v>
      </c>
      <c r="I118" s="197">
        <f t="shared" si="34"/>
        <v>5481.9</v>
      </c>
      <c r="J118" s="197">
        <f t="shared" si="34"/>
        <v>5481.9</v>
      </c>
      <c r="K118" s="129">
        <f t="shared" si="34"/>
        <v>0</v>
      </c>
      <c r="L118" s="129">
        <f t="shared" si="34"/>
        <v>0</v>
      </c>
      <c r="M118" s="129">
        <f t="shared" si="34"/>
        <v>0</v>
      </c>
      <c r="N118" s="129">
        <f t="shared" si="34"/>
        <v>0</v>
      </c>
    </row>
    <row r="119" spans="1:15" ht="18.75" customHeight="1" x14ac:dyDescent="0.3">
      <c r="A119" s="292" t="s">
        <v>76</v>
      </c>
      <c r="B119" s="293">
        <v>212</v>
      </c>
      <c r="C119" s="185">
        <f>C83</f>
        <v>5273</v>
      </c>
      <c r="D119" s="149"/>
      <c r="E119" s="149"/>
      <c r="F119" s="88">
        <f>F96+F83</f>
        <v>4814.2</v>
      </c>
      <c r="G119" s="88">
        <f t="shared" ref="G119:J119" si="35">G96+G83</f>
        <v>1203.55</v>
      </c>
      <c r="H119" s="88">
        <f t="shared" si="35"/>
        <v>1203.55</v>
      </c>
      <c r="I119" s="88">
        <f t="shared" si="35"/>
        <v>1203.55</v>
      </c>
      <c r="J119" s="88">
        <f t="shared" si="35"/>
        <v>1203.55</v>
      </c>
      <c r="K119" s="3"/>
    </row>
    <row r="120" spans="1:15" ht="27" customHeight="1" x14ac:dyDescent="0.3">
      <c r="A120" s="292" t="s">
        <v>65</v>
      </c>
      <c r="B120" s="293">
        <v>213</v>
      </c>
      <c r="C120" s="185">
        <f>C84</f>
        <v>900</v>
      </c>
      <c r="D120" s="186"/>
      <c r="E120" s="186"/>
      <c r="F120" s="197">
        <f>F84</f>
        <v>300</v>
      </c>
      <c r="G120" s="197">
        <f t="shared" ref="G120:J120" si="36">G84</f>
        <v>75</v>
      </c>
      <c r="H120" s="197">
        <f t="shared" si="36"/>
        <v>75</v>
      </c>
      <c r="I120" s="197">
        <f t="shared" si="36"/>
        <v>75</v>
      </c>
      <c r="J120" s="197">
        <f t="shared" si="36"/>
        <v>75</v>
      </c>
      <c r="K120" s="90"/>
    </row>
    <row r="121" spans="1:15" ht="36.75" customHeight="1" x14ac:dyDescent="0.3">
      <c r="A121" s="292" t="s">
        <v>77</v>
      </c>
      <c r="B121" s="293">
        <v>214</v>
      </c>
      <c r="C121" s="185" t="e">
        <f>C59+C75+#REF!</f>
        <v>#REF!</v>
      </c>
      <c r="D121" s="288"/>
      <c r="E121" s="288"/>
      <c r="F121" s="88">
        <f>F93+F59</f>
        <v>430.94</v>
      </c>
      <c r="G121" s="88">
        <f t="shared" ref="G121:J121" si="37">G93+G59</f>
        <v>85.809999999999988</v>
      </c>
      <c r="H121" s="88">
        <f t="shared" si="37"/>
        <v>87.809999999999988</v>
      </c>
      <c r="I121" s="88">
        <f t="shared" si="37"/>
        <v>117.80999999999999</v>
      </c>
      <c r="J121" s="88">
        <f t="shared" si="37"/>
        <v>139.51000000000002</v>
      </c>
      <c r="K121" s="5"/>
      <c r="L121" s="6"/>
      <c r="M121" s="6"/>
      <c r="N121" s="6"/>
    </row>
    <row r="122" spans="1:15" ht="40.5" customHeight="1" x14ac:dyDescent="0.3">
      <c r="A122" s="294" t="s">
        <v>164</v>
      </c>
      <c r="B122" s="295">
        <v>215</v>
      </c>
      <c r="C122" s="185" t="e">
        <f>C117+C118+C119+C121</f>
        <v>#REF!</v>
      </c>
      <c r="D122" s="186"/>
      <c r="E122" s="186"/>
      <c r="F122" s="197">
        <f>F117+F118+F119+F121</f>
        <v>30590.079999999998</v>
      </c>
      <c r="G122" s="197">
        <f t="shared" ref="G122:J122" si="38">G117+G118+G119+G121</f>
        <v>7410.57</v>
      </c>
      <c r="H122" s="197">
        <f t="shared" si="38"/>
        <v>7521.77</v>
      </c>
      <c r="I122" s="197">
        <f t="shared" si="38"/>
        <v>7551.77</v>
      </c>
      <c r="J122" s="197">
        <f t="shared" si="38"/>
        <v>8105.97</v>
      </c>
      <c r="K122" s="3"/>
    </row>
    <row r="123" spans="1:15" ht="27" customHeight="1" x14ac:dyDescent="0.3">
      <c r="A123" s="222" t="s">
        <v>78</v>
      </c>
      <c r="B123" s="296"/>
      <c r="C123" s="77"/>
      <c r="D123" s="185">
        <v>0</v>
      </c>
      <c r="E123" s="185">
        <v>0</v>
      </c>
      <c r="F123" s="197">
        <v>0</v>
      </c>
      <c r="G123" s="197">
        <v>0</v>
      </c>
      <c r="H123" s="197">
        <v>0</v>
      </c>
      <c r="I123" s="197">
        <v>0</v>
      </c>
      <c r="J123" s="197">
        <v>0</v>
      </c>
      <c r="K123" s="3"/>
    </row>
    <row r="124" spans="1:15" ht="19.5" customHeight="1" x14ac:dyDescent="0.3">
      <c r="A124" s="292" t="s">
        <v>79</v>
      </c>
      <c r="B124" s="141">
        <v>220</v>
      </c>
      <c r="C124" s="185">
        <v>0</v>
      </c>
      <c r="D124" s="185">
        <v>0</v>
      </c>
      <c r="E124" s="185">
        <v>0</v>
      </c>
      <c r="F124" s="197">
        <v>0</v>
      </c>
      <c r="G124" s="197">
        <v>0</v>
      </c>
      <c r="H124" s="197">
        <v>0</v>
      </c>
      <c r="I124" s="197">
        <v>0</v>
      </c>
      <c r="J124" s="197">
        <v>0</v>
      </c>
      <c r="K124" s="3"/>
    </row>
    <row r="125" spans="1:15" ht="27" customHeight="1" x14ac:dyDescent="0.3">
      <c r="A125" s="298" t="s">
        <v>80</v>
      </c>
      <c r="B125" s="299">
        <v>230</v>
      </c>
      <c r="C125" s="185">
        <v>150</v>
      </c>
      <c r="D125" s="2"/>
      <c r="E125" s="2"/>
      <c r="F125" s="319">
        <f>G125+H125+I125+J125</f>
        <v>275</v>
      </c>
      <c r="G125" s="105">
        <v>25</v>
      </c>
      <c r="H125" s="105">
        <v>250</v>
      </c>
      <c r="I125" s="320">
        <v>0</v>
      </c>
      <c r="J125" s="105">
        <v>0</v>
      </c>
      <c r="K125" s="3"/>
      <c r="L125" s="27"/>
      <c r="M125" s="27"/>
      <c r="N125" s="27"/>
      <c r="O125" s="27"/>
    </row>
    <row r="126" spans="1:15" x14ac:dyDescent="0.3">
      <c r="A126" s="292" t="s">
        <v>81</v>
      </c>
      <c r="B126" s="142">
        <v>231</v>
      </c>
      <c r="C126" s="185">
        <v>0</v>
      </c>
      <c r="D126" s="300"/>
      <c r="E126" s="248"/>
      <c r="F126" s="197">
        <v>0</v>
      </c>
      <c r="G126" s="100">
        <v>0</v>
      </c>
      <c r="H126" s="100">
        <v>0</v>
      </c>
      <c r="I126" s="151">
        <v>0</v>
      </c>
      <c r="J126" s="100">
        <v>0</v>
      </c>
      <c r="K126" s="3"/>
      <c r="L126" s="27"/>
      <c r="M126" s="27"/>
      <c r="N126" s="27"/>
      <c r="O126" s="27"/>
    </row>
    <row r="127" spans="1:15" x14ac:dyDescent="0.3">
      <c r="A127" s="292" t="s">
        <v>82</v>
      </c>
      <c r="B127" s="301">
        <v>232</v>
      </c>
      <c r="C127" s="185">
        <v>0</v>
      </c>
      <c r="D127" s="300"/>
      <c r="E127" s="248"/>
      <c r="F127" s="197">
        <v>0</v>
      </c>
      <c r="G127" s="100">
        <v>0</v>
      </c>
      <c r="H127" s="100">
        <v>0</v>
      </c>
      <c r="I127" s="151">
        <v>0</v>
      </c>
      <c r="J127" s="100">
        <v>0</v>
      </c>
      <c r="K127" s="3"/>
      <c r="L127" s="27"/>
      <c r="M127" s="27"/>
      <c r="N127" s="27"/>
      <c r="O127" s="27"/>
    </row>
    <row r="128" spans="1:15" ht="31.2" x14ac:dyDescent="0.3">
      <c r="A128" s="292" t="s">
        <v>83</v>
      </c>
      <c r="B128" s="142">
        <v>233</v>
      </c>
      <c r="C128" s="185">
        <v>0</v>
      </c>
      <c r="D128" s="300"/>
      <c r="E128" s="248"/>
      <c r="F128" s="197">
        <v>0</v>
      </c>
      <c r="G128" s="100">
        <v>0</v>
      </c>
      <c r="H128" s="100">
        <v>0</v>
      </c>
      <c r="I128" s="151">
        <v>0</v>
      </c>
      <c r="J128" s="100">
        <v>0</v>
      </c>
      <c r="K128" s="27"/>
      <c r="L128" s="27"/>
      <c r="M128" s="27"/>
      <c r="N128" s="27"/>
      <c r="O128" s="27"/>
    </row>
    <row r="129" spans="1:15" x14ac:dyDescent="0.3">
      <c r="A129" s="292" t="s">
        <v>84</v>
      </c>
      <c r="B129" s="301">
        <v>234</v>
      </c>
      <c r="C129" s="185">
        <v>0</v>
      </c>
      <c r="D129" s="300"/>
      <c r="E129" s="248"/>
      <c r="F129" s="197">
        <v>0</v>
      </c>
      <c r="G129" s="100">
        <v>0</v>
      </c>
      <c r="H129" s="100">
        <v>0</v>
      </c>
      <c r="I129" s="151">
        <v>0</v>
      </c>
      <c r="J129" s="100">
        <v>0</v>
      </c>
      <c r="K129" s="27"/>
      <c r="L129" s="27"/>
      <c r="M129" s="27"/>
      <c r="N129" s="27"/>
      <c r="O129" s="27"/>
    </row>
    <row r="130" spans="1:15" ht="31.2" x14ac:dyDescent="0.3">
      <c r="A130" s="292" t="s">
        <v>85</v>
      </c>
      <c r="B130" s="142">
        <v>235</v>
      </c>
      <c r="C130" s="185">
        <v>0</v>
      </c>
      <c r="D130" s="300"/>
      <c r="E130" s="248"/>
      <c r="F130" s="197">
        <v>0</v>
      </c>
      <c r="G130" s="100">
        <v>0</v>
      </c>
      <c r="H130" s="100">
        <v>0</v>
      </c>
      <c r="I130" s="151">
        <v>0</v>
      </c>
      <c r="J130" s="100">
        <v>0</v>
      </c>
      <c r="K130" s="27"/>
      <c r="L130" s="27"/>
      <c r="M130" s="27"/>
      <c r="N130" s="27"/>
      <c r="O130" s="27"/>
    </row>
    <row r="131" spans="1:15" x14ac:dyDescent="0.3">
      <c r="A131" s="292" t="s">
        <v>86</v>
      </c>
      <c r="B131" s="141">
        <v>236</v>
      </c>
      <c r="C131" s="185">
        <v>0</v>
      </c>
      <c r="D131" s="300"/>
      <c r="E131" s="248"/>
      <c r="F131" s="197">
        <v>0</v>
      </c>
      <c r="G131" s="100">
        <v>0</v>
      </c>
      <c r="H131" s="100">
        <v>0</v>
      </c>
      <c r="I131" s="151">
        <v>0</v>
      </c>
      <c r="J131" s="100">
        <v>0</v>
      </c>
      <c r="K131" s="27"/>
      <c r="L131" s="27"/>
      <c r="M131" s="27"/>
      <c r="N131" s="27"/>
      <c r="O131" s="27"/>
    </row>
    <row r="132" spans="1:15" x14ac:dyDescent="0.3">
      <c r="A132" s="250" t="s">
        <v>87</v>
      </c>
      <c r="B132" s="140">
        <v>237</v>
      </c>
      <c r="C132" s="302"/>
      <c r="D132" s="300"/>
      <c r="E132" s="248"/>
      <c r="F132" s="197">
        <v>0</v>
      </c>
      <c r="G132" s="100">
        <v>0</v>
      </c>
      <c r="H132" s="100">
        <v>0</v>
      </c>
      <c r="I132" s="151">
        <v>0</v>
      </c>
      <c r="J132" s="100">
        <v>0</v>
      </c>
      <c r="K132" s="27"/>
      <c r="L132" s="27"/>
      <c r="M132" s="27"/>
      <c r="N132" s="27"/>
      <c r="O132" s="27"/>
    </row>
    <row r="133" spans="1:15" ht="31.2" x14ac:dyDescent="0.3">
      <c r="A133" s="45" t="s">
        <v>88</v>
      </c>
      <c r="B133" s="141">
        <v>240</v>
      </c>
      <c r="C133" s="48">
        <v>0</v>
      </c>
      <c r="D133" s="300"/>
      <c r="E133" s="248"/>
      <c r="F133" s="197">
        <v>0</v>
      </c>
      <c r="G133" s="100">
        <v>0</v>
      </c>
      <c r="H133" s="100">
        <v>0</v>
      </c>
      <c r="I133" s="151">
        <v>0</v>
      </c>
      <c r="J133" s="100">
        <v>0</v>
      </c>
      <c r="K133" s="27"/>
      <c r="L133" s="27"/>
      <c r="M133" s="27"/>
      <c r="N133" s="27"/>
      <c r="O133" s="27"/>
    </row>
    <row r="134" spans="1:15" x14ac:dyDescent="0.3">
      <c r="A134" s="45" t="s">
        <v>89</v>
      </c>
      <c r="B134" s="141">
        <v>241</v>
      </c>
      <c r="C134" s="48">
        <v>0</v>
      </c>
      <c r="D134" s="300"/>
      <c r="E134" s="248"/>
      <c r="F134" s="197">
        <v>0</v>
      </c>
      <c r="G134" s="100">
        <v>0</v>
      </c>
      <c r="H134" s="100">
        <v>0</v>
      </c>
      <c r="I134" s="151">
        <v>0</v>
      </c>
      <c r="J134" s="100">
        <v>0</v>
      </c>
      <c r="K134" s="27"/>
      <c r="L134" s="27"/>
      <c r="M134" s="27"/>
      <c r="N134" s="27"/>
      <c r="O134" s="27"/>
    </row>
    <row r="135" spans="1:15" x14ac:dyDescent="0.3">
      <c r="A135" s="45" t="s">
        <v>90</v>
      </c>
      <c r="B135" s="141">
        <v>242</v>
      </c>
      <c r="C135" s="48">
        <v>0</v>
      </c>
      <c r="D135" s="300"/>
      <c r="E135" s="248"/>
      <c r="F135" s="197">
        <v>0</v>
      </c>
      <c r="G135" s="100">
        <v>0</v>
      </c>
      <c r="H135" s="100">
        <v>0</v>
      </c>
      <c r="I135" s="151">
        <v>0</v>
      </c>
      <c r="J135" s="100">
        <v>0</v>
      </c>
      <c r="K135" s="27"/>
      <c r="L135" s="27"/>
      <c r="M135" s="27"/>
      <c r="N135" s="27"/>
      <c r="O135" s="27"/>
    </row>
    <row r="136" spans="1:15" x14ac:dyDescent="0.3">
      <c r="A136" s="45" t="s">
        <v>91</v>
      </c>
      <c r="B136" s="141">
        <v>243</v>
      </c>
      <c r="C136" s="48">
        <v>0</v>
      </c>
      <c r="D136" s="303"/>
      <c r="E136" s="96"/>
      <c r="F136" s="197">
        <v>0</v>
      </c>
      <c r="G136" s="197">
        <v>0</v>
      </c>
      <c r="H136" s="197">
        <v>0</v>
      </c>
      <c r="I136" s="197">
        <v>0</v>
      </c>
      <c r="J136" s="197">
        <v>0</v>
      </c>
      <c r="K136" s="27"/>
      <c r="L136" s="27"/>
      <c r="M136" s="27"/>
      <c r="N136" s="27"/>
      <c r="O136" s="27"/>
    </row>
    <row r="137" spans="1:15" x14ac:dyDescent="0.3">
      <c r="A137" s="45" t="s">
        <v>92</v>
      </c>
      <c r="B137" s="141">
        <v>250</v>
      </c>
      <c r="C137" s="48">
        <v>0</v>
      </c>
      <c r="D137" s="303"/>
      <c r="E137" s="248"/>
      <c r="F137" s="197">
        <v>0</v>
      </c>
      <c r="G137" s="197">
        <v>0</v>
      </c>
      <c r="H137" s="197">
        <v>0</v>
      </c>
      <c r="I137" s="197">
        <v>0</v>
      </c>
      <c r="J137" s="197">
        <v>0</v>
      </c>
      <c r="K137" s="27"/>
      <c r="L137" s="27"/>
      <c r="M137" s="27"/>
      <c r="N137" s="27"/>
      <c r="O137" s="27"/>
    </row>
    <row r="138" spans="1:15" ht="31.2" x14ac:dyDescent="0.3">
      <c r="A138" s="45" t="s">
        <v>93</v>
      </c>
      <c r="B138" s="141">
        <v>260</v>
      </c>
      <c r="C138" s="48">
        <v>0</v>
      </c>
      <c r="D138" s="304"/>
      <c r="E138" s="304"/>
      <c r="F138" s="100">
        <v>0</v>
      </c>
      <c r="G138" s="100">
        <v>0</v>
      </c>
      <c r="H138" s="100">
        <v>0</v>
      </c>
      <c r="I138" s="151">
        <v>0</v>
      </c>
      <c r="J138" s="100">
        <v>0</v>
      </c>
      <c r="K138" s="48">
        <v>140</v>
      </c>
      <c r="L138" s="48">
        <v>140</v>
      </c>
      <c r="M138" s="48">
        <v>140</v>
      </c>
      <c r="N138" s="11">
        <v>140</v>
      </c>
      <c r="O138" s="27"/>
    </row>
    <row r="139" spans="1:15" x14ac:dyDescent="0.3">
      <c r="A139" s="45" t="s">
        <v>89</v>
      </c>
      <c r="B139" s="141">
        <v>261</v>
      </c>
      <c r="C139" s="48">
        <v>0</v>
      </c>
      <c r="D139" s="248"/>
      <c r="E139" s="248"/>
      <c r="F139" s="197">
        <v>0</v>
      </c>
      <c r="G139" s="197">
        <v>0</v>
      </c>
      <c r="H139" s="197">
        <v>0</v>
      </c>
      <c r="I139" s="197">
        <v>0</v>
      </c>
      <c r="J139" s="197">
        <v>0</v>
      </c>
      <c r="K139" s="27"/>
      <c r="L139" s="27"/>
      <c r="M139" s="27"/>
      <c r="N139" s="27"/>
      <c r="O139" s="27"/>
    </row>
    <row r="140" spans="1:15" x14ac:dyDescent="0.3">
      <c r="A140" s="45" t="s">
        <v>90</v>
      </c>
      <c r="B140" s="141">
        <v>262</v>
      </c>
      <c r="C140" s="48">
        <v>0</v>
      </c>
      <c r="D140" s="248"/>
      <c r="E140" s="248"/>
      <c r="F140" s="197">
        <v>0</v>
      </c>
      <c r="G140" s="100">
        <v>0</v>
      </c>
      <c r="H140" s="100">
        <v>0</v>
      </c>
      <c r="I140" s="151">
        <v>0</v>
      </c>
      <c r="J140" s="100">
        <v>0</v>
      </c>
      <c r="K140" s="27"/>
      <c r="L140" s="27"/>
      <c r="M140" s="27"/>
      <c r="N140" s="27"/>
      <c r="O140" s="27"/>
    </row>
    <row r="141" spans="1:15" x14ac:dyDescent="0.3">
      <c r="A141" s="45" t="s">
        <v>91</v>
      </c>
      <c r="B141" s="141">
        <v>263</v>
      </c>
      <c r="C141" s="48">
        <v>0</v>
      </c>
      <c r="D141" s="248"/>
      <c r="E141" s="248"/>
      <c r="F141" s="197">
        <v>0</v>
      </c>
      <c r="G141" s="100">
        <v>0</v>
      </c>
      <c r="H141" s="100">
        <v>0</v>
      </c>
      <c r="I141" s="151">
        <v>0</v>
      </c>
      <c r="J141" s="100">
        <v>0</v>
      </c>
      <c r="K141" s="27"/>
      <c r="L141" s="27"/>
      <c r="M141" s="27"/>
      <c r="N141" s="27"/>
      <c r="O141" s="27"/>
    </row>
    <row r="142" spans="1:15" x14ac:dyDescent="0.3">
      <c r="A142" s="45" t="s">
        <v>94</v>
      </c>
      <c r="B142" s="141">
        <v>270</v>
      </c>
      <c r="C142" s="305"/>
      <c r="D142" s="306"/>
      <c r="E142" s="306"/>
      <c r="F142" s="197">
        <v>0</v>
      </c>
      <c r="G142" s="100">
        <v>0</v>
      </c>
      <c r="H142" s="100">
        <v>0</v>
      </c>
      <c r="I142" s="151">
        <v>0</v>
      </c>
      <c r="J142" s="100">
        <v>0</v>
      </c>
      <c r="K142" s="27"/>
      <c r="L142" s="27"/>
      <c r="M142" s="27"/>
      <c r="N142" s="27"/>
      <c r="O142" s="27"/>
    </row>
    <row r="143" spans="1:15" ht="18.75" customHeight="1" x14ac:dyDescent="0.3">
      <c r="A143" s="45" t="s">
        <v>199</v>
      </c>
      <c r="B143" s="141"/>
      <c r="C143" s="305"/>
      <c r="D143" s="306"/>
      <c r="E143" s="306"/>
      <c r="F143" s="197">
        <v>1000</v>
      </c>
      <c r="G143" s="100"/>
      <c r="H143" s="100">
        <v>235.57</v>
      </c>
      <c r="I143" s="151">
        <v>220.37</v>
      </c>
      <c r="J143" s="100">
        <v>620.16999999999996</v>
      </c>
      <c r="K143" s="27"/>
      <c r="L143" s="27"/>
      <c r="M143" s="27"/>
      <c r="N143" s="27"/>
      <c r="O143" s="27"/>
    </row>
    <row r="144" spans="1:15" ht="25.5" customHeight="1" x14ac:dyDescent="0.3">
      <c r="A144" s="45" t="s">
        <v>95</v>
      </c>
      <c r="B144" s="30">
        <v>280</v>
      </c>
      <c r="C144" s="305"/>
      <c r="D144" s="306"/>
      <c r="E144" s="306"/>
      <c r="F144" s="197">
        <f>F31</f>
        <v>29591.200000000001</v>
      </c>
      <c r="G144" s="197">
        <f t="shared" ref="G144:N144" si="39">G31</f>
        <v>7487.8</v>
      </c>
      <c r="H144" s="197">
        <f t="shared" si="39"/>
        <v>7286.2</v>
      </c>
      <c r="I144" s="197">
        <f t="shared" si="39"/>
        <v>7331.4000000000005</v>
      </c>
      <c r="J144" s="197">
        <f t="shared" si="39"/>
        <v>7485.8</v>
      </c>
      <c r="K144" s="185">
        <f t="shared" si="39"/>
        <v>0</v>
      </c>
      <c r="L144" s="185">
        <f t="shared" si="39"/>
        <v>0</v>
      </c>
      <c r="M144" s="185">
        <f t="shared" si="39"/>
        <v>0</v>
      </c>
      <c r="N144" s="185">
        <f t="shared" si="39"/>
        <v>0</v>
      </c>
      <c r="O144" s="27"/>
    </row>
    <row r="145" spans="1:15" x14ac:dyDescent="0.3">
      <c r="A145" s="45" t="s">
        <v>96</v>
      </c>
      <c r="B145" s="30">
        <v>290</v>
      </c>
      <c r="C145" s="305"/>
      <c r="D145" s="306"/>
      <c r="E145" s="306"/>
      <c r="F145" s="197">
        <f>F122</f>
        <v>30590.079999999998</v>
      </c>
      <c r="G145" s="197">
        <f t="shared" ref="G145:J145" si="40">G122</f>
        <v>7410.57</v>
      </c>
      <c r="H145" s="197">
        <f t="shared" si="40"/>
        <v>7521.77</v>
      </c>
      <c r="I145" s="197">
        <f t="shared" si="40"/>
        <v>7551.77</v>
      </c>
      <c r="J145" s="197">
        <f t="shared" si="40"/>
        <v>8105.97</v>
      </c>
      <c r="K145" s="27"/>
      <c r="L145" s="27"/>
      <c r="M145" s="27"/>
      <c r="N145" s="27"/>
      <c r="O145" s="27"/>
    </row>
    <row r="146" spans="1:15" x14ac:dyDescent="0.3">
      <c r="A146" s="324" t="s">
        <v>97</v>
      </c>
      <c r="B146" s="325"/>
      <c r="C146" s="305"/>
      <c r="D146" s="306"/>
      <c r="E146" s="306"/>
      <c r="F146" s="197"/>
      <c r="G146" s="197"/>
      <c r="H146" s="197"/>
      <c r="I146" s="197"/>
      <c r="J146" s="197"/>
      <c r="K146" s="27"/>
      <c r="L146" s="27"/>
      <c r="M146" s="27"/>
      <c r="N146" s="27"/>
      <c r="O146" s="27"/>
    </row>
    <row r="147" spans="1:15" x14ac:dyDescent="0.3">
      <c r="A147" s="45" t="s">
        <v>98</v>
      </c>
      <c r="B147" s="30">
        <v>300</v>
      </c>
      <c r="C147" s="305">
        <v>0</v>
      </c>
      <c r="D147" s="131"/>
      <c r="E147" s="131"/>
      <c r="F147" s="100">
        <v>0</v>
      </c>
      <c r="G147" s="100">
        <v>140</v>
      </c>
      <c r="H147" s="100">
        <v>140</v>
      </c>
      <c r="I147" s="151">
        <v>140</v>
      </c>
      <c r="J147" s="100">
        <v>140</v>
      </c>
      <c r="K147" s="27"/>
      <c r="L147" s="27"/>
      <c r="M147" s="27"/>
      <c r="N147" s="27"/>
      <c r="O147" s="27"/>
    </row>
    <row r="148" spans="1:15" ht="18.75" customHeight="1" x14ac:dyDescent="0.3">
      <c r="A148" s="45" t="s">
        <v>99</v>
      </c>
      <c r="B148" s="30">
        <v>310</v>
      </c>
      <c r="C148" s="132" t="e">
        <f>C31</f>
        <v>#REF!</v>
      </c>
      <c r="D148" s="133"/>
      <c r="E148" s="133"/>
      <c r="F148" s="100">
        <v>0</v>
      </c>
      <c r="G148" s="321">
        <v>0</v>
      </c>
      <c r="H148" s="169">
        <v>0</v>
      </c>
      <c r="I148" s="169">
        <v>0</v>
      </c>
      <c r="J148" s="169">
        <v>0</v>
      </c>
    </row>
    <row r="149" spans="1:15" ht="31.2" x14ac:dyDescent="0.3">
      <c r="A149" s="45" t="s">
        <v>100</v>
      </c>
      <c r="B149" s="30">
        <v>320</v>
      </c>
      <c r="C149" s="132" t="e">
        <f>C122</f>
        <v>#REF!</v>
      </c>
      <c r="D149" s="134"/>
      <c r="E149" s="134"/>
      <c r="F149" s="321">
        <v>0</v>
      </c>
      <c r="G149" s="105">
        <v>0</v>
      </c>
      <c r="H149" s="321">
        <v>0</v>
      </c>
      <c r="I149" s="321">
        <v>0</v>
      </c>
      <c r="J149" s="321"/>
    </row>
    <row r="150" spans="1:15" ht="45.75" customHeight="1" x14ac:dyDescent="0.3">
      <c r="A150" s="326"/>
      <c r="B150" s="326"/>
      <c r="C150" s="132"/>
      <c r="D150" s="135"/>
      <c r="E150" s="135"/>
      <c r="F150" s="199"/>
      <c r="G150" s="200"/>
      <c r="H150" s="201"/>
      <c r="I150" s="202"/>
      <c r="J150" s="201"/>
    </row>
    <row r="151" spans="1:15" ht="46.8" x14ac:dyDescent="0.3">
      <c r="A151" s="314" t="s">
        <v>101</v>
      </c>
      <c r="B151" s="315"/>
      <c r="C151" s="316" t="s">
        <v>102</v>
      </c>
      <c r="D151" s="311"/>
      <c r="E151" s="311"/>
      <c r="F151" s="312"/>
      <c r="G151" s="313"/>
      <c r="H151" s="322" t="s">
        <v>200</v>
      </c>
      <c r="I151" s="322"/>
      <c r="J151" s="322"/>
    </row>
    <row r="152" spans="1:15" x14ac:dyDescent="0.3">
      <c r="A152" s="137"/>
      <c r="B152" s="3"/>
      <c r="C152" s="134" t="s">
        <v>103</v>
      </c>
      <c r="H152" s="323" t="s">
        <v>104</v>
      </c>
      <c r="I152" s="323"/>
      <c r="J152" s="323"/>
    </row>
    <row r="153" spans="1:15" x14ac:dyDescent="0.3">
      <c r="A153" s="137"/>
      <c r="B153" s="3"/>
      <c r="C153" s="138"/>
      <c r="H153" s="205"/>
      <c r="I153" s="206"/>
      <c r="J153" s="205"/>
    </row>
    <row r="154" spans="1:15" ht="46.8" x14ac:dyDescent="0.3">
      <c r="A154" s="314" t="s">
        <v>105</v>
      </c>
      <c r="B154" s="315"/>
      <c r="C154" s="316" t="s">
        <v>102</v>
      </c>
      <c r="D154" s="311"/>
      <c r="E154" s="311"/>
      <c r="F154" s="312"/>
      <c r="G154" s="313"/>
      <c r="H154" s="322" t="s">
        <v>201</v>
      </c>
      <c r="I154" s="322"/>
      <c r="J154" s="322"/>
    </row>
    <row r="155" spans="1:15" x14ac:dyDescent="0.3">
      <c r="A155" s="135" t="s">
        <v>202</v>
      </c>
      <c r="B155" s="136"/>
      <c r="C155" s="139" t="s">
        <v>103</v>
      </c>
      <c r="H155" s="323" t="s">
        <v>104</v>
      </c>
      <c r="I155" s="323"/>
      <c r="J155" s="323"/>
    </row>
  </sheetData>
  <mergeCells count="32">
    <mergeCell ref="F2:J2"/>
    <mergeCell ref="F3:J3"/>
    <mergeCell ref="I9:J9"/>
    <mergeCell ref="B10:F10"/>
    <mergeCell ref="I10:J10"/>
    <mergeCell ref="B22:F22"/>
    <mergeCell ref="A11:H11"/>
    <mergeCell ref="B13:F13"/>
    <mergeCell ref="B14:F14"/>
    <mergeCell ref="B15:F15"/>
    <mergeCell ref="B16:F16"/>
    <mergeCell ref="B17:F17"/>
    <mergeCell ref="G17:I17"/>
    <mergeCell ref="B18:F18"/>
    <mergeCell ref="G18:I18"/>
    <mergeCell ref="B19:F19"/>
    <mergeCell ref="B20:J20"/>
    <mergeCell ref="B21:F21"/>
    <mergeCell ref="A24:J24"/>
    <mergeCell ref="A26:A27"/>
    <mergeCell ref="B26:B27"/>
    <mergeCell ref="C26:C27"/>
    <mergeCell ref="D26:D27"/>
    <mergeCell ref="E26:E27"/>
    <mergeCell ref="F26:F27"/>
    <mergeCell ref="G26:J26"/>
    <mergeCell ref="H154:J154"/>
    <mergeCell ref="H155:J155"/>
    <mergeCell ref="A146:B146"/>
    <mergeCell ref="H151:J151"/>
    <mergeCell ref="H152:J152"/>
    <mergeCell ref="A150:B150"/>
  </mergeCells>
  <pageMargins left="0.7" right="0.7" top="0.75" bottom="0.75" header="0.3" footer="0.3"/>
  <pageSetup paperSize="9" scale="54" orientation="portrait" horizontalDpi="300" verticalDpi="300" r:id="rId1"/>
  <rowBreaks count="2" manualBreakCount="2">
    <brk id="50" max="14" man="1"/>
    <brk id="1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на2024р</vt:lpstr>
      <vt:lpstr>Аркуш1</vt:lpstr>
      <vt:lpstr>'план на2024р'!Область_печати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Администратор</cp:lastModifiedBy>
  <cp:lastPrinted>2023-12-08T10:45:35Z</cp:lastPrinted>
  <dcterms:created xsi:type="dcterms:W3CDTF">2022-12-12T06:56:55Z</dcterms:created>
  <dcterms:modified xsi:type="dcterms:W3CDTF">2023-12-12T14:54:39Z</dcterms:modified>
</cp:coreProperties>
</file>