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МР\Desktop\70 сесія рішення\"/>
    </mc:Choice>
  </mc:AlternateContent>
  <xr:revisionPtr revIDLastSave="0" documentId="13_ncr:1_{2354D6F2-6F66-4D0F-B63F-AC936BEAA5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за 2025р" sheetId="1" r:id="rId1"/>
  </sheets>
  <definedNames>
    <definedName name="_xlnm.Print_Area" localSheetId="0">'за 2025р'!$A$1:$N$155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18" i="1" l="1"/>
  <c r="M138" i="1"/>
  <c r="M137" i="1"/>
  <c r="M136" i="1"/>
  <c r="M135" i="1"/>
  <c r="M119" i="1"/>
  <c r="M111" i="1"/>
  <c r="M105" i="1"/>
  <c r="M101" i="1"/>
  <c r="M100" i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2" i="1"/>
  <c r="M71" i="1"/>
  <c r="M70" i="1"/>
  <c r="M69" i="1"/>
  <c r="M68" i="1"/>
  <c r="M67" i="1"/>
  <c r="M66" i="1"/>
  <c r="M65" i="1"/>
  <c r="M64" i="1"/>
  <c r="M62" i="1"/>
  <c r="M60" i="1"/>
  <c r="M59" i="1"/>
  <c r="M58" i="1"/>
  <c r="M57" i="1"/>
  <c r="M56" i="1"/>
  <c r="M55" i="1"/>
  <c r="M54" i="1"/>
  <c r="M49" i="1"/>
  <c r="M46" i="1"/>
  <c r="M44" i="1"/>
  <c r="M43" i="1"/>
  <c r="M41" i="1"/>
  <c r="L138" i="1"/>
  <c r="L137" i="1"/>
  <c r="L136" i="1"/>
  <c r="L135" i="1"/>
  <c r="L119" i="1"/>
  <c r="L118" i="1"/>
  <c r="L111" i="1"/>
  <c r="L105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2" i="1"/>
  <c r="L60" i="1"/>
  <c r="L59" i="1"/>
  <c r="L58" i="1"/>
  <c r="L57" i="1"/>
  <c r="L56" i="1"/>
  <c r="L55" i="1"/>
  <c r="L54" i="1"/>
  <c r="L53" i="1"/>
  <c r="L52" i="1"/>
  <c r="L51" i="1"/>
  <c r="L50" i="1"/>
  <c r="L49" i="1"/>
  <c r="L46" i="1"/>
  <c r="L44" i="1"/>
  <c r="L43" i="1"/>
  <c r="L42" i="1"/>
  <c r="L41" i="1"/>
  <c r="K40" i="1"/>
  <c r="J40" i="1"/>
  <c r="I40" i="1"/>
  <c r="H40" i="1"/>
  <c r="H135" i="1" s="1"/>
  <c r="E40" i="1"/>
  <c r="E39" i="1"/>
  <c r="G40" i="1"/>
  <c r="G39" i="1" s="1"/>
  <c r="M39" i="1" s="1"/>
  <c r="L39" i="1" l="1"/>
  <c r="M40" i="1"/>
  <c r="H39" i="1"/>
  <c r="H137" i="1" s="1"/>
  <c r="L40" i="1"/>
  <c r="G116" i="1" l="1"/>
  <c r="G103" i="1"/>
  <c r="G48" i="1"/>
  <c r="L48" i="1" l="1"/>
  <c r="M48" i="1"/>
  <c r="G102" i="1"/>
  <c r="L116" i="1"/>
  <c r="M116" i="1"/>
  <c r="F133" i="1"/>
  <c r="L133" i="1" s="1"/>
  <c r="F132" i="1"/>
  <c r="L132" i="1" s="1"/>
  <c r="F131" i="1"/>
  <c r="L131" i="1" s="1"/>
  <c r="F130" i="1"/>
  <c r="L130" i="1" s="1"/>
  <c r="K129" i="1"/>
  <c r="J129" i="1"/>
  <c r="I129" i="1"/>
  <c r="H129" i="1"/>
  <c r="C129" i="1"/>
  <c r="F128" i="1"/>
  <c r="L128" i="1" s="1"/>
  <c r="F127" i="1"/>
  <c r="L127" i="1" s="1"/>
  <c r="F126" i="1"/>
  <c r="L126" i="1" s="1"/>
  <c r="F125" i="1"/>
  <c r="L125" i="1" s="1"/>
  <c r="K124" i="1"/>
  <c r="J124" i="1"/>
  <c r="I124" i="1"/>
  <c r="H124" i="1"/>
  <c r="C124" i="1"/>
  <c r="F122" i="1"/>
  <c r="L122" i="1" s="1"/>
  <c r="F121" i="1"/>
  <c r="L121" i="1" s="1"/>
  <c r="F120" i="1"/>
  <c r="L120" i="1" s="1"/>
  <c r="F117" i="1"/>
  <c r="L117" i="1" s="1"/>
  <c r="K116" i="1"/>
  <c r="J116" i="1"/>
  <c r="I116" i="1"/>
  <c r="H116" i="1"/>
  <c r="C116" i="1"/>
  <c r="F115" i="1"/>
  <c r="F114" i="1"/>
  <c r="F113" i="1"/>
  <c r="F112" i="1"/>
  <c r="L112" i="1" s="1"/>
  <c r="F110" i="1"/>
  <c r="L110" i="1" s="1"/>
  <c r="F109" i="1"/>
  <c r="F108" i="1"/>
  <c r="F107" i="1"/>
  <c r="F106" i="1"/>
  <c r="F104" i="1"/>
  <c r="K103" i="1"/>
  <c r="K102" i="1" s="1"/>
  <c r="K49" i="1" s="1"/>
  <c r="K48" i="1" s="1"/>
  <c r="K39" i="1" s="1"/>
  <c r="K137" i="1" s="1"/>
  <c r="J103" i="1"/>
  <c r="J102" i="1" s="1"/>
  <c r="I103" i="1"/>
  <c r="I102" i="1" s="1"/>
  <c r="I49" i="1" s="1"/>
  <c r="H103" i="1"/>
  <c r="H102" i="1" s="1"/>
  <c r="H134" i="1" s="1"/>
  <c r="D103" i="1"/>
  <c r="D102" i="1"/>
  <c r="K85" i="1"/>
  <c r="J85" i="1"/>
  <c r="I85" i="1"/>
  <c r="H85" i="1"/>
  <c r="D85" i="1"/>
  <c r="K76" i="1"/>
  <c r="J76" i="1"/>
  <c r="I76" i="1"/>
  <c r="H76" i="1"/>
  <c r="D76" i="1"/>
  <c r="K69" i="1"/>
  <c r="J69" i="1"/>
  <c r="I69" i="1"/>
  <c r="H69" i="1"/>
  <c r="D69" i="1"/>
  <c r="F63" i="1"/>
  <c r="K62" i="1"/>
  <c r="J62" i="1"/>
  <c r="I62" i="1"/>
  <c r="H62" i="1"/>
  <c r="D62" i="1"/>
  <c r="F61" i="1"/>
  <c r="K56" i="1"/>
  <c r="J56" i="1"/>
  <c r="I56" i="1"/>
  <c r="H56" i="1"/>
  <c r="D56" i="1"/>
  <c r="K51" i="1"/>
  <c r="J51" i="1"/>
  <c r="I51" i="1"/>
  <c r="C51" i="1"/>
  <c r="C48" i="1"/>
  <c r="F47" i="1"/>
  <c r="F45" i="1"/>
  <c r="L45" i="1" s="1"/>
  <c r="K135" i="1"/>
  <c r="J135" i="1"/>
  <c r="I135" i="1"/>
  <c r="E135" i="1"/>
  <c r="D40" i="1"/>
  <c r="D39" i="1" s="1"/>
  <c r="J136" i="1" l="1"/>
  <c r="C135" i="1"/>
  <c r="C134" i="1" s="1"/>
  <c r="K136" i="1"/>
  <c r="H136" i="1"/>
  <c r="H138" i="1" s="1"/>
  <c r="M61" i="1"/>
  <c r="L61" i="1"/>
  <c r="L104" i="1"/>
  <c r="M104" i="1"/>
  <c r="M109" i="1"/>
  <c r="L109" i="1"/>
  <c r="M114" i="1"/>
  <c r="L114" i="1"/>
  <c r="M47" i="1"/>
  <c r="L47" i="1"/>
  <c r="I136" i="1"/>
  <c r="I138" i="1" s="1"/>
  <c r="M106" i="1"/>
  <c r="L106" i="1"/>
  <c r="M115" i="1"/>
  <c r="L115" i="1"/>
  <c r="F129" i="1"/>
  <c r="L129" i="1" s="1"/>
  <c r="M102" i="1"/>
  <c r="L102" i="1"/>
  <c r="M63" i="1"/>
  <c r="L63" i="1"/>
  <c r="L107" i="1"/>
  <c r="M107" i="1"/>
  <c r="L108" i="1"/>
  <c r="M108" i="1"/>
  <c r="M113" i="1"/>
  <c r="L113" i="1"/>
  <c r="F103" i="1"/>
  <c r="F124" i="1"/>
  <c r="L124" i="1" s="1"/>
  <c r="K138" i="1"/>
  <c r="J134" i="1"/>
  <c r="J49" i="1"/>
  <c r="J48" i="1" s="1"/>
  <c r="I48" i="1"/>
  <c r="I39" i="1" s="1"/>
  <c r="I137" i="1" s="1"/>
  <c r="J138" i="1"/>
  <c r="C136" i="1"/>
  <c r="C138" i="1" s="1"/>
  <c r="I134" i="1"/>
  <c r="K134" i="1"/>
  <c r="M103" i="1" l="1"/>
  <c r="L103" i="1"/>
  <c r="J39" i="1"/>
  <c r="J137" i="1" s="1"/>
  <c r="F134" i="1"/>
</calcChain>
</file>

<file path=xl/sharedStrings.xml><?xml version="1.0" encoding="utf-8"?>
<sst xmlns="http://schemas.openxmlformats.org/spreadsheetml/2006/main" count="191" uniqueCount="175">
  <si>
    <t>"ПОГОДЖЕНО"</t>
  </si>
  <si>
    <t>"ЗАТВЕРДЖЕНО"</t>
  </si>
  <si>
    <t>______________________________</t>
  </si>
  <si>
    <t>Проект</t>
  </si>
  <si>
    <t>х</t>
  </si>
  <si>
    <t>Попередній</t>
  </si>
  <si>
    <t>Уточнений</t>
  </si>
  <si>
    <t>Зміни</t>
  </si>
  <si>
    <t>зробити позначку "Х"</t>
  </si>
  <si>
    <t xml:space="preserve"> </t>
  </si>
  <si>
    <t>Коди</t>
  </si>
  <si>
    <t xml:space="preserve">ПІДПРИЄМСТВО       Комунальне некомерційне підприємство  «Рогатинський центр первинної медико-санітарної допомоги»     </t>
  </si>
  <si>
    <t xml:space="preserve">за ЄДРПОУ </t>
  </si>
  <si>
    <t xml:space="preserve">Організаційно-правова форма </t>
  </si>
  <si>
    <t>Комунальне некомерційне підприємство</t>
  </si>
  <si>
    <t>за КОПФГ</t>
  </si>
  <si>
    <t>Територія</t>
  </si>
  <si>
    <t>Україна</t>
  </si>
  <si>
    <t>за КОАТУУ</t>
  </si>
  <si>
    <r>
      <t xml:space="preserve">Орган державного управління  </t>
    </r>
    <r>
      <rPr>
        <b/>
        <i/>
        <sz val="15"/>
        <rFont val="Arial Narrow"/>
        <family val="2"/>
        <charset val="204"/>
      </rPr>
      <t xml:space="preserve"> </t>
    </r>
  </si>
  <si>
    <t>Рогатинська міська рада</t>
  </si>
  <si>
    <t xml:space="preserve">Галузь     </t>
  </si>
  <si>
    <t>Охорона здоров"я</t>
  </si>
  <si>
    <t>за ЗКГНГ</t>
  </si>
  <si>
    <t xml:space="preserve">Вид економічної діяльності    </t>
  </si>
  <si>
    <t>Загальна медична практика</t>
  </si>
  <si>
    <t xml:space="preserve">за  КВЕД  </t>
  </si>
  <si>
    <t>86.21</t>
  </si>
  <si>
    <t>Одиниця виміру, грн.</t>
  </si>
  <si>
    <t>тис.грн</t>
  </si>
  <si>
    <t>Стандарти звітності П(с)БОУ</t>
  </si>
  <si>
    <t>Форма власності</t>
  </si>
  <si>
    <t>комунальна</t>
  </si>
  <si>
    <t>Стандарти звітності МСФЗ</t>
  </si>
  <si>
    <t>Середньооблікова кількість штатних працівників</t>
  </si>
  <si>
    <t xml:space="preserve">Місцезнаходження  </t>
  </si>
  <si>
    <t xml:space="preserve">Телефон </t>
  </si>
  <si>
    <t>( 034-35) 2-22-90</t>
  </si>
  <si>
    <t>Керівник</t>
  </si>
  <si>
    <t>Віктор ДЕНИСЮК</t>
  </si>
  <si>
    <t>тис. грн.</t>
  </si>
  <si>
    <t>Найменування показника</t>
  </si>
  <si>
    <t xml:space="preserve">Код рядка </t>
  </si>
  <si>
    <t>відхилення, +/-</t>
  </si>
  <si>
    <t>Виконання               (%)</t>
  </si>
  <si>
    <t xml:space="preserve">І  </t>
  </si>
  <si>
    <t xml:space="preserve">ІІ  </t>
  </si>
  <si>
    <t xml:space="preserve">ІІІ  </t>
  </si>
  <si>
    <t xml:space="preserve">ІV </t>
  </si>
  <si>
    <t>Доходи і витрати від операційної діяльності (деталізація)</t>
  </si>
  <si>
    <t>Первинна медична допомога</t>
  </si>
  <si>
    <t>Мобільна паліативна медична допомога дорослим і дітям</t>
  </si>
  <si>
    <t xml:space="preserve">Супровід та лікування хворих на туберкульоз на первинному рівні медичної допомоги   </t>
  </si>
  <si>
    <t>Забеспечення кодрового  потенціалу СОЗ шляхом надання мед допомоги  із залученням лікарів інтернів</t>
  </si>
  <si>
    <t xml:space="preserve">    лабораторна діагностика</t>
  </si>
  <si>
    <t xml:space="preserve">    медикаменти, </t>
  </si>
  <si>
    <t xml:space="preserve">    хімреактиви</t>
  </si>
  <si>
    <t xml:space="preserve">    дезинфекційні засоби</t>
  </si>
  <si>
    <t xml:space="preserve">    засоби індивідуального захисту  </t>
  </si>
  <si>
    <t xml:space="preserve">    господарські товари</t>
  </si>
  <si>
    <t xml:space="preserve">    паливо-мастильні матеріали,  в т.ч.:</t>
  </si>
  <si>
    <t xml:space="preserve">    канцелярські товари, офісне приладдя</t>
  </si>
  <si>
    <t xml:space="preserve">    витрати на природній газ  +розподіл</t>
  </si>
  <si>
    <t xml:space="preserve">    витрати на водопостачання та водовідведення</t>
  </si>
  <si>
    <t xml:space="preserve">    витрати на вивіз сміття</t>
  </si>
  <si>
    <t xml:space="preserve">    витрати на оплату послуг на охорону</t>
  </si>
  <si>
    <t xml:space="preserve">    витрати на оплату послуг пожежної охорони</t>
  </si>
  <si>
    <t xml:space="preserve">    витрати на страхування автомобілів </t>
  </si>
  <si>
    <t xml:space="preserve">     витрати на податки </t>
  </si>
  <si>
    <t xml:space="preserve">    витрати на техогляд машин</t>
  </si>
  <si>
    <t xml:space="preserve">    витрати на повірку медобладнання</t>
  </si>
  <si>
    <t xml:space="preserve">    витрати на повірку вогнегасників</t>
  </si>
  <si>
    <t xml:space="preserve">    витрати на банківське обслуговування</t>
  </si>
  <si>
    <t xml:space="preserve">    вирати на утилізацію медичних відхoдів</t>
  </si>
  <si>
    <t xml:space="preserve">    послуги сурдоперекладача</t>
  </si>
  <si>
    <t xml:space="preserve">     витрати на заправку катріджів</t>
  </si>
  <si>
    <t xml:space="preserve">     витрати на підписку преси</t>
  </si>
  <si>
    <t xml:space="preserve">     витрати на обслуговування автотранспортних засобів</t>
  </si>
  <si>
    <t xml:space="preserve">    витрати на охорону праці та навчання працівників</t>
  </si>
  <si>
    <t>Інші доходи від операційної діяльності, в т.ч.:</t>
  </si>
  <si>
    <t>дохід від операційної оренди активів</t>
  </si>
  <si>
    <t>Витрати на комунальні послуги та енергоносії, в т.ч.:</t>
  </si>
  <si>
    <t xml:space="preserve">  витрати на електроенергію (електроенергія)</t>
  </si>
  <si>
    <t xml:space="preserve">   Придбання знеболюючих лікарських засобів для амбулаторного лікування важкохворих  жителів громади </t>
  </si>
  <si>
    <t>Закупівля продуктів лікувального харчування для лікування дорослих, хворих на фенілкетонурію</t>
  </si>
  <si>
    <t>Закупівля лікарського засобу для лікування дітей, хворих на гемофілію</t>
  </si>
  <si>
    <t>Закупівля туберкуліну для проведення проби Манту</t>
  </si>
  <si>
    <t>Амортизація</t>
  </si>
  <si>
    <t>капітальне будівництво</t>
  </si>
  <si>
    <t>придбання (виготовлення) основних засобів</t>
  </si>
  <si>
    <t>придбання (виготовлення) інших необоротних матеріальних активів</t>
  </si>
  <si>
    <t>придбання (створення) нематеріальних активів</t>
  </si>
  <si>
    <t>модернізація, модифікація (добудова, дообладнання, реконструкція) основних засобів</t>
  </si>
  <si>
    <t>капітальний ремонт</t>
  </si>
  <si>
    <t>ІV. Фінансова діяльність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</si>
  <si>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</si>
  <si>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</si>
  <si>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</si>
  <si>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</si>
  <si>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</si>
  <si>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</si>
  <si>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Інші витрати (розшифрувати)</t>
  </si>
  <si>
    <t>IV. Додаткова інформація</t>
  </si>
  <si>
    <t>Штатна чисельність працівників</t>
  </si>
  <si>
    <t>Податкова заборгованість</t>
  </si>
  <si>
    <t>Заборгованість перед працівниками за заробітною платою</t>
  </si>
  <si>
    <t>_________________________</t>
  </si>
  <si>
    <t xml:space="preserve">         (ініціали, прізвище)    </t>
  </si>
  <si>
    <t>"____" _______________ 2026 р.</t>
  </si>
  <si>
    <t>"___" _________ 2026р.</t>
  </si>
  <si>
    <t>Фінансовий план минулого  2024 року</t>
  </si>
  <si>
    <t>Плановий 2025 рік    (по договорах)</t>
  </si>
  <si>
    <t>Фінансовий план поточного 2025 року (скорегований)</t>
  </si>
  <si>
    <t xml:space="preserve">У тому числі за кварталами </t>
  </si>
  <si>
    <t>I. Фінансові результати</t>
  </si>
  <si>
    <t>Дохід (виручка) від реалізації продукції (товарів, робіт, послуг)       (р.110+116+120)</t>
  </si>
  <si>
    <t>Дохід за програмою медичних гарантій ( кошти НСЗУ)  в тч:</t>
  </si>
  <si>
    <t>Розширені послуги з первинної мед допомоги окремим категоріям осіб,які захищали незалежність,сувернітет та територіальну цілісність України</t>
  </si>
  <si>
    <t>Доходи попередніх періодів</t>
  </si>
  <si>
    <t xml:space="preserve">Дохід з місцевого бюджету за цільовими програмами                                         </t>
  </si>
  <si>
    <t>Витрати</t>
  </si>
  <si>
    <t>Заробітна плата</t>
  </si>
  <si>
    <t>Нарахування на оплату праці</t>
  </si>
  <si>
    <t>Предмети, матеріали, обладнання та інвентар</t>
  </si>
  <si>
    <t xml:space="preserve">    друкована продукція (друк бланків)</t>
  </si>
  <si>
    <t xml:space="preserve">    витрати, що здійснюються для підтримання об’єкта в робочому стані (проведення поточного ремонту).  </t>
  </si>
  <si>
    <t>Медикаменти та перев'язувальні матеріали</t>
  </si>
  <si>
    <t>вироби медичного призначення (ПАМПЕРСИ ПАЛІАТИВНА ДОПОМОГА)</t>
  </si>
  <si>
    <t xml:space="preserve">    витрати на електроенергію</t>
  </si>
  <si>
    <t xml:space="preserve"> витрати на водопостачання та водовідведення - абонентська плата</t>
  </si>
  <si>
    <t>Соціальне забезпечення</t>
  </si>
  <si>
    <t>Інші витрати</t>
  </si>
  <si>
    <t xml:space="preserve">     витрати на супровід програмного забезпечення (+Аскеп)</t>
  </si>
  <si>
    <t xml:space="preserve">   запасні частини для автомобілів</t>
  </si>
  <si>
    <t>Інші операційні витрати (розшифрувати*)</t>
  </si>
  <si>
    <t xml:space="preserve">    витрати на звязок, інтернет </t>
  </si>
  <si>
    <t xml:space="preserve">    витрати на інше техічне обслуговування (повірка газо та електролічильників; очистка домоходів, )</t>
  </si>
  <si>
    <t xml:space="preserve">     витрати на службові відрядження,підвищення кваліфікації (добові)</t>
  </si>
  <si>
    <t xml:space="preserve">  Інші послуги (судові збори, нова пошта,  тощо)</t>
  </si>
  <si>
    <t xml:space="preserve">    проектно- кошторисна документація</t>
  </si>
  <si>
    <t xml:space="preserve">   Інше...</t>
  </si>
  <si>
    <t xml:space="preserve">Дохід з місцевого бюджету за цільовими програмами ( Інший операційний дохід: фінансова підтримка місцевого бюджету за цільовою програмою " Про затвердження Програми розвитку медичної допомоги на території Рогатинської міської
територіальної громади на 2025-2027 роки " </t>
  </si>
  <si>
    <t xml:space="preserve">    витрати на водопостачання та водовідведення  + абонплата</t>
  </si>
  <si>
    <t xml:space="preserve">  закупівля палива (дpoва)</t>
  </si>
  <si>
    <t>Закупівля виробів медичного призначення для хворих з орфанними захворюваннями</t>
  </si>
  <si>
    <t>Капітальні інвестиціі</t>
  </si>
  <si>
    <t>Каптальні інвестиції,усього,у тому числі</t>
  </si>
  <si>
    <t>на 1.01</t>
  </si>
  <si>
    <t>на 1.04</t>
  </si>
  <si>
    <t>на 1.07</t>
  </si>
  <si>
    <t>на 1.10</t>
  </si>
  <si>
    <t>Вартість основних засобів</t>
  </si>
  <si>
    <t>Дебіторська заборгованість</t>
  </si>
  <si>
    <t>Кредиторська заборгованість</t>
  </si>
  <si>
    <t>Директор  __________________</t>
  </si>
  <si>
    <t xml:space="preserve">                                (посада)</t>
  </si>
  <si>
    <t xml:space="preserve">               (підпис)</t>
  </si>
  <si>
    <t>Наталія ТОРГАН</t>
  </si>
  <si>
    <t>Економіст_______________________</t>
  </si>
  <si>
    <t xml:space="preserve">                         (посада)</t>
  </si>
  <si>
    <r>
      <t xml:space="preserve">Факт минулого року </t>
    </r>
    <r>
      <rPr>
        <sz val="12"/>
        <color theme="1"/>
        <rFont val="Times New Roman"/>
        <family val="1"/>
        <charset val="204"/>
      </rPr>
      <t>(2023 р.)</t>
    </r>
  </si>
  <si>
    <r>
      <t>Усього доходів  (</t>
    </r>
    <r>
      <rPr>
        <b/>
        <sz val="8"/>
        <color theme="1"/>
        <rFont val="Times New Roman"/>
        <family val="1"/>
        <charset val="204"/>
      </rPr>
      <t>р.110кошти НСЗУ)</t>
    </r>
  </si>
  <si>
    <r>
      <t xml:space="preserve">Усього витрат  ( </t>
    </r>
    <r>
      <rPr>
        <b/>
        <sz val="8"/>
        <color theme="1"/>
        <rFont val="Times New Roman"/>
        <family val="1"/>
        <charset val="204"/>
      </rPr>
      <t>кошти НСЗУ)</t>
    </r>
  </si>
  <si>
    <r>
      <t xml:space="preserve">Усього доходів(р.100)  </t>
    </r>
    <r>
      <rPr>
        <b/>
        <sz val="8"/>
        <color theme="1"/>
        <rFont val="Times New Roman"/>
        <family val="1"/>
        <charset val="204"/>
      </rPr>
      <t>(Кошти НСЗУ+ дохід місцевого бюджету)</t>
    </r>
  </si>
  <si>
    <r>
      <t xml:space="preserve">Усього витрат  </t>
    </r>
    <r>
      <rPr>
        <b/>
        <sz val="8"/>
        <color theme="1"/>
        <rFont val="Times New Roman"/>
        <family val="1"/>
        <charset val="204"/>
      </rPr>
      <t>(Кошти НСЗУ+ дохід місцевого бюджету)</t>
    </r>
  </si>
  <si>
    <t>Фактичні показники за рікс2025р</t>
  </si>
  <si>
    <t xml:space="preserve">  ЗВІТ ПРО ВИКОНАННЯ ФІНАНСОВОГО ПЛАНУ  ПІДПРИЄМСТВА за  2025 рік</t>
  </si>
  <si>
    <t>Залишок доходів попередніх періодів</t>
  </si>
  <si>
    <t>входить в основний пакет</t>
  </si>
  <si>
    <t xml:space="preserve">Дохід з місцевого бюджету за цільовими програмами ( Інший операційний дохід: фінансова підтримка місцевого бюджету за цільовою програмою "Про затвердження Програми розвитку медичної допомоги на території Рогатинської міської територіальної громади на 2025-2027 роки " </t>
  </si>
  <si>
    <t>Вул. Галицька 119-А, м.Рогатин, Івано-Франківський район,  Івано-Франківська обл.,77001</t>
  </si>
  <si>
    <t>Додаток 4</t>
  </si>
  <si>
    <t xml:space="preserve">                          Рогатинської міської ради</t>
  </si>
  <si>
    <t>до рішення 70 сесії</t>
  </si>
  <si>
    <t xml:space="preserve">                             від 26 лютого 2026 року № 13300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</si>
</sst>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_₴"/>
    <numFmt numFmtId="165" formatCode="_(* #,##0_);_(* \(#,##0\);_(* &quot;-&quot;_);_(@_)"/>
    <numFmt numFmtId="166" formatCode="#,##0.0"/>
    <numFmt numFmtId="167" formatCode="_(* #,##0.0_);_(* \(#,##0.0\);_(* &quot;-&quot;_);_(@_)"/>
    <numFmt numFmtId="168" formatCode="_(* #,##0.00_);_(* \(#,##0.00\);_(* &quot;-&quot;_);_(@_)"/>
  </numFmts>
  <fonts count="34" x14ac:knownFonts="1">
    <font>
      <sz val="12"/>
      <color theme="1"/>
      <name val="Calibri"/>
      <family val="2"/>
      <charset val="204"/>
      <scheme val="minor"/>
    </font>
    <font>
      <sz val="12"/>
      <color rgb="FF006100"/>
      <name val="Calibri"/>
      <family val="2"/>
      <charset val="204"/>
      <scheme val="minor"/>
    </font>
    <font>
      <sz val="15"/>
      <name val="Arial Narrow"/>
      <family val="2"/>
      <charset val="204"/>
    </font>
    <font>
      <sz val="15"/>
      <color rgb="FF00B0F0"/>
      <name val="Arial Narrow"/>
      <family val="2"/>
      <charset val="204"/>
    </font>
    <font>
      <sz val="15"/>
      <color rgb="FFFF0000"/>
      <name val="Arial Narrow"/>
      <family val="2"/>
      <charset val="204"/>
    </font>
    <font>
      <b/>
      <sz val="15"/>
      <name val="Arial Narrow"/>
      <family val="2"/>
      <charset val="204"/>
    </font>
    <font>
      <sz val="15"/>
      <color theme="1"/>
      <name val="Arial Narrow"/>
      <family val="2"/>
      <charset val="204"/>
    </font>
    <font>
      <b/>
      <i/>
      <sz val="15"/>
      <name val="Arial Narrow"/>
      <family val="2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sz val="15"/>
      <color theme="4" tint="-0.499984740745262"/>
      <name val="Arial Narrow"/>
      <family val="2"/>
      <charset val="204"/>
    </font>
    <font>
      <sz val="11"/>
      <color indexed="60"/>
      <name val="Arial Cyr"/>
      <family val="2"/>
      <charset val="204"/>
    </font>
    <font>
      <sz val="11"/>
      <color indexed="60"/>
      <name val="Calibri"/>
      <family val="2"/>
      <charset val="204"/>
    </font>
    <font>
      <sz val="14"/>
      <name val="Arial Narrow"/>
      <family val="2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i/>
      <sz val="14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5"/>
      <color theme="4" tint="-0.499984740745262"/>
      <name val="Arial Narrow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6"/>
      <name val="Arial Narrow"/>
      <family val="2"/>
      <charset val="204"/>
    </font>
    <font>
      <sz val="16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6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1" fillId="4" borderId="0" applyNumberFormat="0" applyBorder="0" applyAlignment="0" applyProtection="0"/>
    <xf numFmtId="0" fontId="12" fillId="4" borderId="0" applyNumberFormat="0" applyBorder="0" applyAlignment="0" applyProtection="0"/>
  </cellStyleXfs>
  <cellXfs count="262">
    <xf numFmtId="0" fontId="0" fillId="0" borderId="0" xfId="0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2" fontId="2" fillId="3" borderId="0" xfId="1" applyNumberFormat="1" applyFont="1" applyFill="1" applyBorder="1" applyAlignment="1">
      <alignment vertical="center"/>
    </xf>
    <xf numFmtId="164" fontId="4" fillId="0" borderId="0" xfId="0" applyNumberFormat="1" applyFont="1" applyBorder="1" applyAlignment="1">
      <alignment horizontal="center"/>
    </xf>
    <xf numFmtId="2" fontId="2" fillId="0" borderId="0" xfId="0" applyNumberFormat="1" applyFont="1" applyAlignment="1">
      <alignment vertical="center"/>
    </xf>
    <xf numFmtId="2" fontId="2" fillId="3" borderId="0" xfId="0" applyNumberFormat="1" applyFont="1" applyFill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2" fontId="2" fillId="0" borderId="0" xfId="0" applyNumberFormat="1" applyFont="1" applyBorder="1" applyAlignment="1">
      <alignment vertical="center"/>
    </xf>
    <xf numFmtId="2" fontId="2" fillId="3" borderId="1" xfId="0" applyNumberFormat="1" applyFont="1" applyFill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2" fontId="2" fillId="3" borderId="2" xfId="0" applyNumberFormat="1" applyFont="1" applyFill="1" applyBorder="1" applyAlignment="1">
      <alignment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2" fontId="2" fillId="3" borderId="0" xfId="1" applyNumberFormat="1" applyFont="1" applyFill="1" applyBorder="1"/>
    <xf numFmtId="2" fontId="2" fillId="3" borderId="2" xfId="0" applyNumberFormat="1" applyFont="1" applyFill="1" applyBorder="1"/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2" fontId="2" fillId="3" borderId="1" xfId="1" applyNumberFormat="1" applyFont="1" applyFill="1" applyBorder="1" applyAlignment="1">
      <alignment vertical="center"/>
    </xf>
    <xf numFmtId="164" fontId="4" fillId="0" borderId="1" xfId="0" applyNumberFormat="1" applyFont="1" applyBorder="1" applyAlignment="1"/>
    <xf numFmtId="2" fontId="2" fillId="0" borderId="4" xfId="0" applyNumberFormat="1" applyFont="1" applyBorder="1" applyAlignment="1">
      <alignment vertical="center"/>
    </xf>
    <xf numFmtId="2" fontId="2" fillId="0" borderId="2" xfId="0" applyNumberFormat="1" applyFont="1" applyBorder="1" applyAlignment="1">
      <alignment horizontal="left" vertical="top"/>
    </xf>
    <xf numFmtId="2" fontId="2" fillId="0" borderId="1" xfId="0" applyNumberFormat="1" applyFont="1" applyBorder="1" applyAlignment="1">
      <alignment vertical="center" wrapText="1"/>
    </xf>
    <xf numFmtId="2" fontId="2" fillId="0" borderId="4" xfId="0" applyNumberFormat="1" applyFont="1" applyBorder="1" applyAlignment="1">
      <alignment vertical="center" wrapText="1"/>
    </xf>
    <xf numFmtId="2" fontId="2" fillId="0" borderId="2" xfId="0" applyNumberFormat="1" applyFont="1" applyBorder="1" applyAlignment="1">
      <alignment vertical="top"/>
    </xf>
    <xf numFmtId="2" fontId="2" fillId="0" borderId="2" xfId="0" applyNumberFormat="1" applyFont="1" applyBorder="1" applyAlignment="1">
      <alignment horizontal="center" vertical="top"/>
    </xf>
    <xf numFmtId="2" fontId="2" fillId="0" borderId="6" xfId="0" applyNumberFormat="1" applyFont="1" applyBorder="1" applyAlignment="1">
      <alignment vertical="center" wrapText="1"/>
    </xf>
    <xf numFmtId="2" fontId="2" fillId="3" borderId="7" xfId="0" applyNumberFormat="1" applyFont="1" applyFill="1" applyBorder="1" applyAlignment="1">
      <alignment vertical="center"/>
    </xf>
    <xf numFmtId="2" fontId="5" fillId="0" borderId="2" xfId="0" applyNumberFormat="1" applyFont="1" applyBorder="1" applyAlignment="1">
      <alignment horizontal="center" vertical="top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center" wrapText="1"/>
    </xf>
    <xf numFmtId="2" fontId="2" fillId="3" borderId="1" xfId="0" applyNumberFormat="1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10" fillId="0" borderId="2" xfId="0" applyFont="1" applyBorder="1"/>
    <xf numFmtId="2" fontId="10" fillId="0" borderId="2" xfId="0" applyNumberFormat="1" applyFont="1" applyBorder="1"/>
    <xf numFmtId="0" fontId="5" fillId="0" borderId="2" xfId="0" applyNumberFormat="1" applyFont="1" applyBorder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2" fontId="14" fillId="0" borderId="0" xfId="0" applyNumberFormat="1" applyFont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18" fillId="0" borderId="0" xfId="0" applyNumberFormat="1" applyFont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14" fillId="0" borderId="2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vertical="center" wrapText="1"/>
    </xf>
    <xf numFmtId="2" fontId="14" fillId="0" borderId="10" xfId="0" applyNumberFormat="1" applyFont="1" applyBorder="1" applyAlignment="1">
      <alignment vertical="center"/>
    </xf>
    <xf numFmtId="0" fontId="18" fillId="0" borderId="13" xfId="0" applyFont="1" applyBorder="1" applyAlignment="1">
      <alignment vertical="center" wrapText="1"/>
    </xf>
    <xf numFmtId="2" fontId="14" fillId="0" borderId="11" xfId="0" applyNumberFormat="1" applyFont="1" applyBorder="1" applyAlignment="1">
      <alignment vertical="center"/>
    </xf>
    <xf numFmtId="2" fontId="18" fillId="0" borderId="0" xfId="0" applyNumberFormat="1" applyFont="1" applyAlignment="1">
      <alignment vertical="center"/>
    </xf>
    <xf numFmtId="0" fontId="14" fillId="0" borderId="2" xfId="0" applyFont="1" applyBorder="1" applyAlignment="1">
      <alignment horizontal="left" vertical="center" wrapText="1"/>
    </xf>
    <xf numFmtId="0" fontId="18" fillId="0" borderId="2" xfId="0" quotePrefix="1" applyFont="1" applyBorder="1" applyAlignment="1">
      <alignment horizontal="center" vertical="center"/>
    </xf>
    <xf numFmtId="166" fontId="14" fillId="0" borderId="2" xfId="0" applyNumberFormat="1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left" vertical="center" wrapText="1"/>
    </xf>
    <xf numFmtId="0" fontId="19" fillId="0" borderId="2" xfId="0" quotePrefix="1" applyFont="1" applyBorder="1" applyAlignment="1">
      <alignment horizontal="center" vertical="center"/>
    </xf>
    <xf numFmtId="166" fontId="20" fillId="0" borderId="2" xfId="0" applyNumberFormat="1" applyFont="1" applyBorder="1" applyAlignment="1">
      <alignment horizontal="center" vertical="center" wrapText="1"/>
    </xf>
    <xf numFmtId="2" fontId="20" fillId="0" borderId="2" xfId="0" applyNumberFormat="1" applyFont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left" vertical="top" wrapText="1"/>
    </xf>
    <xf numFmtId="0" fontId="20" fillId="3" borderId="2" xfId="0" quotePrefix="1" applyFont="1" applyFill="1" applyBorder="1" applyAlignment="1">
      <alignment horizontal="center" vertical="center"/>
    </xf>
    <xf numFmtId="166" fontId="14" fillId="3" borderId="2" xfId="0" applyNumberFormat="1" applyFont="1" applyFill="1" applyBorder="1" applyAlignment="1">
      <alignment horizontal="center" vertical="center" wrapText="1"/>
    </xf>
    <xf numFmtId="2" fontId="14" fillId="3" borderId="2" xfId="0" applyNumberFormat="1" applyFont="1" applyFill="1" applyBorder="1" applyAlignment="1">
      <alignment horizontal="center" vertical="center" wrapText="1"/>
    </xf>
    <xf numFmtId="167" fontId="14" fillId="3" borderId="2" xfId="0" applyNumberFormat="1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left" vertical="center" wrapText="1"/>
    </xf>
    <xf numFmtId="0" fontId="14" fillId="3" borderId="2" xfId="1" applyFont="1" applyFill="1" applyBorder="1" applyAlignment="1">
      <alignment vertical="center" wrapText="1"/>
    </xf>
    <xf numFmtId="166" fontId="14" fillId="3" borderId="2" xfId="0" applyNumberFormat="1" applyFont="1" applyFill="1" applyBorder="1" applyAlignment="1">
      <alignment horizontal="right" vertical="center" wrapText="1"/>
    </xf>
    <xf numFmtId="0" fontId="18" fillId="3" borderId="2" xfId="1" applyFont="1" applyFill="1" applyBorder="1" applyAlignment="1">
      <alignment vertical="center" wrapText="1"/>
    </xf>
    <xf numFmtId="0" fontId="18" fillId="3" borderId="2" xfId="0" quotePrefix="1" applyFont="1" applyFill="1" applyBorder="1" applyAlignment="1">
      <alignment horizontal="center" vertical="center"/>
    </xf>
    <xf numFmtId="0" fontId="18" fillId="0" borderId="2" xfId="1" applyFont="1" applyFill="1" applyBorder="1" applyAlignment="1">
      <alignment vertical="center" wrapText="1"/>
    </xf>
    <xf numFmtId="0" fontId="20" fillId="0" borderId="2" xfId="0" quotePrefix="1" applyFont="1" applyBorder="1" applyAlignment="1">
      <alignment horizontal="center" vertical="center"/>
    </xf>
    <xf numFmtId="165" fontId="14" fillId="0" borderId="2" xfId="0" applyNumberFormat="1" applyFont="1" applyBorder="1" applyAlignment="1">
      <alignment horizontal="center" vertical="center" wrapText="1"/>
    </xf>
    <xf numFmtId="0" fontId="15" fillId="0" borderId="2" xfId="1" applyFont="1" applyFill="1" applyBorder="1" applyAlignment="1">
      <alignment vertical="center" wrapText="1"/>
    </xf>
    <xf numFmtId="167" fontId="14" fillId="0" borderId="2" xfId="0" applyNumberFormat="1" applyFont="1" applyBorder="1" applyAlignment="1">
      <alignment horizontal="center" vertical="center" wrapText="1"/>
    </xf>
    <xf numFmtId="0" fontId="14" fillId="0" borderId="2" xfId="0" quotePrefix="1" applyFont="1" applyBorder="1" applyAlignment="1">
      <alignment horizontal="center" vertical="center"/>
    </xf>
    <xf numFmtId="167" fontId="14" fillId="6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right" vertical="center" wrapText="1"/>
    </xf>
    <xf numFmtId="0" fontId="18" fillId="0" borderId="0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center" vertical="center"/>
    </xf>
    <xf numFmtId="167" fontId="18" fillId="0" borderId="2" xfId="0" applyNumberFormat="1" applyFont="1" applyBorder="1" applyAlignment="1">
      <alignment horizontal="center" vertical="center" wrapText="1"/>
    </xf>
    <xf numFmtId="2" fontId="18" fillId="0" borderId="2" xfId="0" applyNumberFormat="1" applyFont="1" applyBorder="1" applyAlignment="1">
      <alignment horizontal="center" vertical="center" wrapText="1"/>
    </xf>
    <xf numFmtId="167" fontId="18" fillId="3" borderId="2" xfId="0" applyNumberFormat="1" applyFont="1" applyFill="1" applyBorder="1" applyAlignment="1">
      <alignment horizontal="center" vertical="center"/>
    </xf>
    <xf numFmtId="9" fontId="14" fillId="0" borderId="2" xfId="1" applyNumberFormat="1" applyFont="1" applyFill="1" applyBorder="1" applyAlignment="1">
      <alignment horizontal="left" vertical="center" wrapText="1"/>
    </xf>
    <xf numFmtId="0" fontId="14" fillId="0" borderId="2" xfId="1" applyFont="1" applyFill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left" vertical="top" wrapText="1"/>
    </xf>
    <xf numFmtId="0" fontId="17" fillId="0" borderId="7" xfId="1" applyFont="1" applyFill="1" applyBorder="1" applyAlignment="1">
      <alignment horizontal="left" vertical="center" wrapText="1"/>
    </xf>
    <xf numFmtId="2" fontId="18" fillId="3" borderId="2" xfId="0" applyNumberFormat="1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left" vertical="center" wrapText="1"/>
    </xf>
    <xf numFmtId="0" fontId="14" fillId="0" borderId="8" xfId="0" applyFont="1" applyBorder="1" applyAlignment="1">
      <alignment horizontal="left" vertical="center"/>
    </xf>
    <xf numFmtId="0" fontId="21" fillId="0" borderId="2" xfId="0" applyFont="1" applyBorder="1" applyAlignment="1">
      <alignment horizontal="center" vertical="center"/>
    </xf>
    <xf numFmtId="167" fontId="21" fillId="0" borderId="2" xfId="0" applyNumberFormat="1" applyFont="1" applyBorder="1" applyAlignment="1">
      <alignment horizontal="center" vertical="center" wrapText="1"/>
    </xf>
    <xf numFmtId="2" fontId="21" fillId="0" borderId="2" xfId="0" applyNumberFormat="1" applyFont="1" applyBorder="1" applyAlignment="1">
      <alignment horizontal="center" vertical="center" wrapText="1"/>
    </xf>
    <xf numFmtId="166" fontId="14" fillId="0" borderId="2" xfId="0" applyNumberFormat="1" applyFont="1" applyBorder="1" applyAlignment="1">
      <alignment horizontal="right" vertical="center" wrapText="1"/>
    </xf>
    <xf numFmtId="0" fontId="14" fillId="3" borderId="2" xfId="0" applyFont="1" applyFill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center" vertical="center"/>
    </xf>
    <xf numFmtId="165" fontId="17" fillId="0" borderId="2" xfId="0" applyNumberFormat="1" applyFont="1" applyBorder="1" applyAlignment="1">
      <alignment horizontal="center" vertical="center" wrapText="1"/>
    </xf>
    <xf numFmtId="167" fontId="17" fillId="0" borderId="2" xfId="0" applyNumberFormat="1" applyFont="1" applyBorder="1" applyAlignment="1">
      <alignment horizontal="center" vertical="center" wrapText="1"/>
    </xf>
    <xf numFmtId="2" fontId="16" fillId="3" borderId="2" xfId="0" applyNumberFormat="1" applyFont="1" applyFill="1" applyBorder="1" applyAlignment="1">
      <alignment wrapText="1"/>
    </xf>
    <xf numFmtId="2" fontId="16" fillId="0" borderId="2" xfId="0" applyNumberFormat="1" applyFont="1" applyBorder="1" applyAlignment="1">
      <alignment horizontal="right" wrapText="1"/>
    </xf>
    <xf numFmtId="2" fontId="16" fillId="3" borderId="2" xfId="0" applyNumberFormat="1" applyFont="1" applyFill="1" applyBorder="1" applyAlignment="1">
      <alignment horizontal="right" wrapText="1"/>
    </xf>
    <xf numFmtId="2" fontId="16" fillId="0" borderId="2" xfId="0" applyNumberFormat="1" applyFont="1" applyBorder="1" applyAlignment="1">
      <alignment vertical="center" wrapText="1"/>
    </xf>
    <xf numFmtId="2" fontId="0" fillId="3" borderId="2" xfId="1" applyNumberFormat="1" applyFont="1" applyFill="1" applyBorder="1" applyAlignment="1">
      <alignment horizontal="right" wrapText="1"/>
    </xf>
    <xf numFmtId="2" fontId="16" fillId="3" borderId="2" xfId="0" applyNumberFormat="1" applyFont="1" applyFill="1" applyBorder="1" applyAlignment="1">
      <alignment vertical="center" wrapText="1"/>
    </xf>
    <xf numFmtId="2" fontId="0" fillId="3" borderId="2" xfId="1" applyNumberFormat="1" applyFont="1" applyFill="1" applyBorder="1" applyAlignment="1">
      <alignment vertical="center" wrapText="1"/>
    </xf>
    <xf numFmtId="0" fontId="22" fillId="0" borderId="2" xfId="1" applyFont="1" applyFill="1" applyBorder="1" applyAlignment="1">
      <alignment horizontal="left" vertical="center" wrapText="1"/>
    </xf>
    <xf numFmtId="4" fontId="14" fillId="0" borderId="2" xfId="0" applyNumberFormat="1" applyFont="1" applyBorder="1" applyAlignment="1">
      <alignment horizontal="center" vertical="center" wrapText="1"/>
    </xf>
    <xf numFmtId="0" fontId="20" fillId="3" borderId="2" xfId="0" applyFont="1" applyFill="1" applyBorder="1" applyAlignment="1">
      <alignment wrapText="1"/>
    </xf>
    <xf numFmtId="0" fontId="20" fillId="3" borderId="2" xfId="0" applyFont="1" applyFill="1" applyBorder="1" applyAlignment="1">
      <alignment horizontal="center" vertical="center"/>
    </xf>
    <xf numFmtId="165" fontId="14" fillId="3" borderId="2" xfId="0" applyNumberFormat="1" applyFont="1" applyFill="1" applyBorder="1" applyAlignment="1">
      <alignment horizontal="center" vertical="center" wrapText="1"/>
    </xf>
    <xf numFmtId="4" fontId="14" fillId="3" borderId="2" xfId="0" applyNumberFormat="1" applyFont="1" applyFill="1" applyBorder="1" applyAlignment="1">
      <alignment horizontal="center" vertical="center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/>
    <xf numFmtId="0" fontId="20" fillId="0" borderId="2" xfId="1" applyFont="1" applyFill="1" applyBorder="1" applyAlignment="1">
      <alignment wrapText="1"/>
    </xf>
    <xf numFmtId="0" fontId="14" fillId="0" borderId="2" xfId="0" applyFont="1" applyBorder="1" applyAlignment="1">
      <alignment vertical="center" wrapText="1"/>
    </xf>
    <xf numFmtId="0" fontId="14" fillId="3" borderId="2" xfId="0" applyFont="1" applyFill="1" applyBorder="1" applyAlignment="1">
      <alignment vertical="center" wrapText="1"/>
    </xf>
    <xf numFmtId="0" fontId="17" fillId="0" borderId="2" xfId="0" applyFont="1" applyBorder="1" applyAlignment="1">
      <alignment vertical="center" wrapText="1"/>
    </xf>
    <xf numFmtId="0" fontId="17" fillId="0" borderId="2" xfId="0" quotePrefix="1" applyFont="1" applyBorder="1" applyAlignment="1">
      <alignment horizontal="center" vertical="center" wrapText="1"/>
    </xf>
    <xf numFmtId="167" fontId="17" fillId="5" borderId="2" xfId="0" applyNumberFormat="1" applyFont="1" applyFill="1" applyBorder="1" applyAlignment="1">
      <alignment horizontal="center" vertical="center" wrapText="1"/>
    </xf>
    <xf numFmtId="2" fontId="17" fillId="3" borderId="2" xfId="0" applyNumberFormat="1" applyFont="1" applyFill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20" fillId="0" borderId="2" xfId="0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0" fontId="20" fillId="0" borderId="2" xfId="0" quotePrefix="1" applyFont="1" applyBorder="1" applyAlignment="1">
      <alignment horizontal="center" vertical="center" wrapText="1"/>
    </xf>
    <xf numFmtId="167" fontId="18" fillId="5" borderId="2" xfId="0" applyNumberFormat="1" applyFont="1" applyFill="1" applyBorder="1" applyAlignment="1">
      <alignment horizontal="center" vertical="center" wrapText="1"/>
    </xf>
    <xf numFmtId="167" fontId="18" fillId="7" borderId="2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2" fontId="18" fillId="0" borderId="1" xfId="0" applyNumberFormat="1" applyFont="1" applyBorder="1" applyAlignment="1">
      <alignment vertical="center" wrapText="1"/>
    </xf>
    <xf numFmtId="168" fontId="14" fillId="0" borderId="2" xfId="0" applyNumberFormat="1" applyFont="1" applyBorder="1" applyAlignment="1">
      <alignment horizontal="center" vertical="center" wrapText="1"/>
    </xf>
    <xf numFmtId="168" fontId="14" fillId="0" borderId="2" xfId="0" applyNumberFormat="1" applyFont="1" applyBorder="1" applyAlignment="1">
      <alignment vertical="center" wrapText="1"/>
    </xf>
    <xf numFmtId="2" fontId="14" fillId="0" borderId="2" xfId="0" applyNumberFormat="1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4" fillId="0" borderId="0" xfId="0" quotePrefix="1" applyFont="1" applyAlignment="1">
      <alignment horizontal="center" vertical="center"/>
    </xf>
    <xf numFmtId="165" fontId="14" fillId="0" borderId="0" xfId="0" applyNumberFormat="1" applyFont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166" fontId="14" fillId="0" borderId="0" xfId="0" applyNumberFormat="1" applyFont="1" applyAlignment="1">
      <alignment horizontal="center" vertical="center" wrapText="1"/>
    </xf>
    <xf numFmtId="2" fontId="14" fillId="0" borderId="0" xfId="0" applyNumberFormat="1" applyFont="1" applyAlignment="1">
      <alignment horizontal="right" vertical="center" wrapText="1"/>
    </xf>
    <xf numFmtId="166" fontId="14" fillId="0" borderId="0" xfId="0" applyNumberFormat="1" applyFont="1" applyAlignment="1">
      <alignment horizontal="right" vertical="center" wrapText="1"/>
    </xf>
    <xf numFmtId="2" fontId="20" fillId="0" borderId="0" xfId="0" applyNumberFormat="1" applyFont="1" applyAlignment="1">
      <alignment vertic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2" fontId="14" fillId="0" borderId="0" xfId="0" applyNumberFormat="1" applyFont="1" applyAlignment="1">
      <alignment horizontal="left" vertical="center"/>
    </xf>
    <xf numFmtId="2" fontId="16" fillId="0" borderId="0" xfId="0" applyNumberFormat="1" applyFont="1" applyAlignment="1">
      <alignment horizontal="left" vertical="center"/>
    </xf>
    <xf numFmtId="2" fontId="16" fillId="0" borderId="0" xfId="0" applyNumberFormat="1" applyFont="1" applyAlignment="1">
      <alignment horizontal="center" vertical="center"/>
    </xf>
    <xf numFmtId="2" fontId="14" fillId="0" borderId="11" xfId="0" applyNumberFormat="1" applyFont="1" applyBorder="1" applyAlignment="1">
      <alignment horizontal="right" vertical="center" wrapText="1"/>
    </xf>
    <xf numFmtId="166" fontId="14" fillId="0" borderId="11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16" fillId="0" borderId="0" xfId="0" applyFont="1" applyBorder="1" applyAlignment="1">
      <alignment horizontal="center" vertical="center" wrapText="1"/>
    </xf>
    <xf numFmtId="2" fontId="16" fillId="0" borderId="0" xfId="0" applyNumberFormat="1" applyFont="1" applyAlignment="1">
      <alignment vertical="center" wrapText="1"/>
    </xf>
    <xf numFmtId="2" fontId="14" fillId="0" borderId="0" xfId="0" applyNumberFormat="1" applyFont="1" applyBorder="1" applyAlignment="1">
      <alignment horizontal="right" vertical="center" wrapText="1"/>
    </xf>
    <xf numFmtId="2" fontId="18" fillId="0" borderId="0" xfId="0" applyNumberFormat="1" applyFont="1" applyBorder="1" applyAlignment="1">
      <alignment horizontal="center" vertical="center" wrapText="1"/>
    </xf>
    <xf numFmtId="2" fontId="14" fillId="0" borderId="0" xfId="0" applyNumberFormat="1" applyFont="1" applyBorder="1" applyAlignment="1">
      <alignment horizontal="center" vertical="center" wrapText="1"/>
    </xf>
    <xf numFmtId="2" fontId="16" fillId="0" borderId="0" xfId="0" applyNumberFormat="1" applyFont="1" applyBorder="1" applyAlignment="1">
      <alignment horizontal="center" vertical="center"/>
    </xf>
    <xf numFmtId="2" fontId="14" fillId="0" borderId="2" xfId="0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left" vertical="center" wrapText="1"/>
    </xf>
    <xf numFmtId="2" fontId="0" fillId="0" borderId="0" xfId="0" applyNumberFormat="1"/>
    <xf numFmtId="2" fontId="4" fillId="0" borderId="0" xfId="0" applyNumberFormat="1" applyFont="1" applyBorder="1" applyAlignment="1">
      <alignment horizontal="center"/>
    </xf>
    <xf numFmtId="2" fontId="4" fillId="0" borderId="1" xfId="0" applyNumberFormat="1" applyFont="1" applyBorder="1" applyAlignment="1"/>
    <xf numFmtId="2" fontId="4" fillId="0" borderId="0" xfId="0" applyNumberFormat="1" applyFont="1" applyAlignment="1">
      <alignment horizontal="center"/>
    </xf>
    <xf numFmtId="2" fontId="14" fillId="0" borderId="14" xfId="0" applyNumberFormat="1" applyFont="1" applyBorder="1" applyAlignment="1">
      <alignment vertical="center"/>
    </xf>
    <xf numFmtId="2" fontId="18" fillId="0" borderId="14" xfId="0" applyNumberFormat="1" applyFont="1" applyBorder="1" applyAlignment="1">
      <alignment vertical="center"/>
    </xf>
    <xf numFmtId="1" fontId="0" fillId="0" borderId="0" xfId="0" applyNumberFormat="1"/>
    <xf numFmtId="1" fontId="6" fillId="0" borderId="2" xfId="0" applyNumberFormat="1" applyFont="1" applyBorder="1" applyAlignment="1">
      <alignment horizontal="center" vertical="center"/>
    </xf>
    <xf numFmtId="1" fontId="10" fillId="0" borderId="2" xfId="0" applyNumberFormat="1" applyFont="1" applyBorder="1"/>
    <xf numFmtId="1" fontId="10" fillId="0" borderId="2" xfId="0" applyNumberFormat="1" applyFont="1" applyBorder="1" applyAlignment="1">
      <alignment horizontal="center" wrapText="1"/>
    </xf>
    <xf numFmtId="2" fontId="26" fillId="0" borderId="0" xfId="0" applyNumberFormat="1" applyFont="1" applyAlignment="1">
      <alignment horizontal="center" vertical="center" wrapText="1"/>
    </xf>
    <xf numFmtId="0" fontId="27" fillId="0" borderId="2" xfId="0" applyNumberFormat="1" applyFont="1" applyBorder="1" applyAlignment="1">
      <alignment horizontal="center" vertical="center" wrapText="1"/>
    </xf>
    <xf numFmtId="2" fontId="27" fillId="0" borderId="0" xfId="0" applyNumberFormat="1" applyFont="1" applyBorder="1" applyAlignment="1">
      <alignment vertical="center"/>
    </xf>
    <xf numFmtId="2" fontId="27" fillId="3" borderId="2" xfId="0" applyNumberFormat="1" applyFont="1" applyFill="1" applyBorder="1" applyAlignment="1">
      <alignment horizontal="center" vertical="center" wrapText="1"/>
    </xf>
    <xf numFmtId="2" fontId="27" fillId="0" borderId="0" xfId="0" applyNumberFormat="1" applyFont="1" applyAlignment="1">
      <alignment vertical="center"/>
    </xf>
    <xf numFmtId="2" fontId="27" fillId="0" borderId="2" xfId="0" applyNumberFormat="1" applyFont="1" applyBorder="1" applyAlignment="1">
      <alignment horizontal="center" vertical="center" wrapText="1"/>
    </xf>
    <xf numFmtId="2" fontId="27" fillId="0" borderId="0" xfId="0" applyNumberFormat="1" applyFont="1" applyAlignment="1">
      <alignment horizontal="center" vertical="center" wrapText="1"/>
    </xf>
    <xf numFmtId="2" fontId="27" fillId="0" borderId="0" xfId="0" applyNumberFormat="1" applyFont="1" applyAlignment="1">
      <alignment horizontal="right" vertical="center" wrapText="1"/>
    </xf>
    <xf numFmtId="2" fontId="8" fillId="0" borderId="0" xfId="0" applyNumberFormat="1" applyFont="1" applyAlignment="1">
      <alignment horizontal="left" vertical="center"/>
    </xf>
    <xf numFmtId="2" fontId="27" fillId="0" borderId="0" xfId="0" applyNumberFormat="1" applyFont="1" applyBorder="1" applyAlignment="1">
      <alignment horizontal="right" vertical="center" wrapText="1"/>
    </xf>
    <xf numFmtId="2" fontId="8" fillId="0" borderId="0" xfId="0" applyNumberFormat="1" applyFont="1" applyAlignment="1">
      <alignment vertical="center" wrapText="1"/>
    </xf>
    <xf numFmtId="0" fontId="9" fillId="0" borderId="0" xfId="0" applyFont="1"/>
    <xf numFmtId="166" fontId="18" fillId="0" borderId="2" xfId="0" applyNumberFormat="1" applyFont="1" applyBorder="1" applyAlignment="1">
      <alignment horizontal="center" vertical="center" wrapText="1"/>
    </xf>
    <xf numFmtId="2" fontId="30" fillId="0" borderId="2" xfId="0" applyNumberFormat="1" applyFont="1" applyBorder="1"/>
    <xf numFmtId="1" fontId="30" fillId="0" borderId="2" xfId="0" applyNumberFormat="1" applyFont="1" applyBorder="1"/>
    <xf numFmtId="0" fontId="31" fillId="0" borderId="0" xfId="0" applyFont="1"/>
    <xf numFmtId="2" fontId="26" fillId="3" borderId="2" xfId="0" applyNumberFormat="1" applyFont="1" applyFill="1" applyBorder="1" applyAlignment="1">
      <alignment horizontal="center" vertical="center" wrapText="1"/>
    </xf>
    <xf numFmtId="2" fontId="21" fillId="3" borderId="2" xfId="0" applyNumberFormat="1" applyFont="1" applyFill="1" applyBorder="1" applyAlignment="1">
      <alignment horizontal="center" vertical="center" wrapText="1"/>
    </xf>
    <xf numFmtId="2" fontId="29" fillId="3" borderId="2" xfId="0" applyNumberFormat="1" applyFont="1" applyFill="1" applyBorder="1" applyAlignment="1">
      <alignment horizontal="center" vertical="center" wrapText="1"/>
    </xf>
    <xf numFmtId="2" fontId="25" fillId="3" borderId="2" xfId="0" applyNumberFormat="1" applyFont="1" applyFill="1" applyBorder="1" applyAlignment="1">
      <alignment horizontal="center" vertical="center" wrapText="1"/>
    </xf>
    <xf numFmtId="2" fontId="14" fillId="3" borderId="0" xfId="0" applyNumberFormat="1" applyFont="1" applyFill="1" applyAlignment="1">
      <alignment vertical="center"/>
    </xf>
    <xf numFmtId="2" fontId="27" fillId="3" borderId="0" xfId="0" applyNumberFormat="1" applyFont="1" applyFill="1" applyAlignment="1">
      <alignment vertical="center"/>
    </xf>
    <xf numFmtId="167" fontId="18" fillId="3" borderId="2" xfId="0" applyNumberFormat="1" applyFont="1" applyFill="1" applyBorder="1" applyAlignment="1">
      <alignment horizontal="center" vertical="center" wrapText="1"/>
    </xf>
    <xf numFmtId="2" fontId="10" fillId="3" borderId="2" xfId="0" applyNumberFormat="1" applyFont="1" applyFill="1" applyBorder="1"/>
    <xf numFmtId="167" fontId="21" fillId="3" borderId="2" xfId="0" applyNumberFormat="1" applyFont="1" applyFill="1" applyBorder="1" applyAlignment="1">
      <alignment horizontal="center" vertical="center" wrapText="1"/>
    </xf>
    <xf numFmtId="167" fontId="17" fillId="3" borderId="2" xfId="0" applyNumberFormat="1" applyFont="1" applyFill="1" applyBorder="1" applyAlignment="1">
      <alignment horizontal="center" vertical="center" wrapText="1"/>
    </xf>
    <xf numFmtId="164" fontId="18" fillId="3" borderId="2" xfId="0" applyNumberFormat="1" applyFont="1" applyFill="1" applyBorder="1" applyAlignment="1">
      <alignment horizontal="center" vertical="center" wrapText="1"/>
    </xf>
    <xf numFmtId="1" fontId="10" fillId="3" borderId="2" xfId="0" applyNumberFormat="1" applyFont="1" applyFill="1" applyBorder="1"/>
    <xf numFmtId="164" fontId="14" fillId="3" borderId="2" xfId="0" applyNumberFormat="1" applyFont="1" applyFill="1" applyBorder="1" applyAlignment="1">
      <alignment horizontal="center" vertical="center" wrapText="1"/>
    </xf>
    <xf numFmtId="2" fontId="18" fillId="8" borderId="2" xfId="0" applyNumberFormat="1" applyFont="1" applyFill="1" applyBorder="1" applyAlignment="1">
      <alignment horizontal="center" vertical="center" wrapText="1"/>
    </xf>
    <xf numFmtId="2" fontId="26" fillId="8" borderId="2" xfId="0" applyNumberFormat="1" applyFont="1" applyFill="1" applyBorder="1" applyAlignment="1">
      <alignment horizontal="center" vertical="center" wrapText="1"/>
    </xf>
    <xf numFmtId="2" fontId="10" fillId="8" borderId="2" xfId="0" applyNumberFormat="1" applyFont="1" applyFill="1" applyBorder="1"/>
    <xf numFmtId="1" fontId="10" fillId="8" borderId="2" xfId="0" applyNumberFormat="1" applyFont="1" applyFill="1" applyBorder="1"/>
    <xf numFmtId="2" fontId="14" fillId="8" borderId="2" xfId="0" applyNumberFormat="1" applyFont="1" applyFill="1" applyBorder="1" applyAlignment="1">
      <alignment horizontal="center" vertical="center" wrapText="1"/>
    </xf>
    <xf numFmtId="167" fontId="14" fillId="8" borderId="2" xfId="0" applyNumberFormat="1" applyFont="1" applyFill="1" applyBorder="1" applyAlignment="1">
      <alignment horizontal="center" vertical="center" wrapText="1"/>
    </xf>
    <xf numFmtId="2" fontId="27" fillId="8" borderId="2" xfId="0" applyNumberFormat="1" applyFont="1" applyFill="1" applyBorder="1" applyAlignment="1">
      <alignment horizontal="center" vertical="center" wrapText="1"/>
    </xf>
    <xf numFmtId="0" fontId="18" fillId="8" borderId="2" xfId="0" applyFont="1" applyFill="1" applyBorder="1" applyAlignment="1">
      <alignment horizontal="center" vertical="center" wrapText="1"/>
    </xf>
    <xf numFmtId="2" fontId="20" fillId="3" borderId="2" xfId="0" applyNumberFormat="1" applyFont="1" applyFill="1" applyBorder="1" applyAlignment="1">
      <alignment horizontal="center" vertical="center" wrapText="1"/>
    </xf>
    <xf numFmtId="2" fontId="28" fillId="3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2" fontId="32" fillId="3" borderId="0" xfId="1" applyNumberFormat="1" applyFont="1" applyFill="1" applyBorder="1" applyAlignment="1">
      <alignment vertical="center"/>
    </xf>
    <xf numFmtId="2" fontId="32" fillId="0" borderId="0" xfId="0" applyNumberFormat="1" applyFont="1" applyAlignment="1">
      <alignment vertical="center"/>
    </xf>
    <xf numFmtId="0" fontId="33" fillId="0" borderId="0" xfId="0" applyFont="1" applyAlignment="1">
      <alignment horizontal="left" vertical="center"/>
    </xf>
    <xf numFmtId="2" fontId="32" fillId="3" borderId="0" xfId="0" applyNumberFormat="1" applyFont="1" applyFill="1" applyAlignment="1">
      <alignment vertical="center"/>
    </xf>
    <xf numFmtId="2" fontId="33" fillId="3" borderId="0" xfId="1" applyNumberFormat="1" applyFont="1" applyFill="1" applyBorder="1" applyAlignment="1">
      <alignment vertical="center"/>
    </xf>
    <xf numFmtId="2" fontId="33" fillId="0" borderId="0" xfId="0" applyNumberFormat="1" applyFont="1" applyAlignment="1">
      <alignment vertical="center"/>
    </xf>
    <xf numFmtId="2" fontId="33" fillId="0" borderId="0" xfId="0" applyNumberFormat="1" applyFont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 wrapText="1" shrinkToFit="1"/>
    </xf>
    <xf numFmtId="2" fontId="2" fillId="0" borderId="9" xfId="0" applyNumberFormat="1" applyFont="1" applyBorder="1" applyAlignment="1">
      <alignment horizontal="center" vertical="center" wrapText="1" shrinkToFit="1"/>
    </xf>
    <xf numFmtId="1" fontId="2" fillId="0" borderId="2" xfId="0" applyNumberFormat="1" applyFont="1" applyBorder="1" applyAlignment="1">
      <alignment horizontal="center" vertical="center" wrapText="1"/>
    </xf>
    <xf numFmtId="1" fontId="2" fillId="0" borderId="7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2" fontId="2" fillId="0" borderId="4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2" fontId="14" fillId="0" borderId="2" xfId="0" applyNumberFormat="1" applyFont="1" applyBorder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2" fontId="2" fillId="0" borderId="0" xfId="0" applyNumberFormat="1" applyFont="1" applyBorder="1"/>
    <xf numFmtId="0" fontId="2" fillId="0" borderId="0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2" fontId="33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2" fillId="0" borderId="3" xfId="0" applyNumberFormat="1" applyFont="1" applyBorder="1"/>
    <xf numFmtId="2" fontId="2" fillId="0" borderId="4" xfId="0" applyNumberFormat="1" applyFont="1" applyBorder="1"/>
    <xf numFmtId="2" fontId="2" fillId="0" borderId="2" xfId="0" applyNumberFormat="1" applyFont="1" applyBorder="1"/>
    <xf numFmtId="164" fontId="2" fillId="0" borderId="7" xfId="0" applyNumberFormat="1" applyFont="1" applyBorder="1" applyAlignment="1">
      <alignment horizontal="center" vertical="center" wrapText="1"/>
    </xf>
    <xf numFmtId="164" fontId="2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2" fontId="16" fillId="0" borderId="10" xfId="0" applyNumberFormat="1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2" xfId="0" applyFont="1" applyBorder="1" applyAlignment="1">
      <alignment horizontal="left" vertical="center" wrapText="1"/>
    </xf>
    <xf numFmtId="166" fontId="14" fillId="0" borderId="0" xfId="0" applyNumberFormat="1" applyFont="1" applyAlignment="1">
      <alignment horizontal="left" vertical="center" wrapText="1"/>
    </xf>
    <xf numFmtId="2" fontId="14" fillId="0" borderId="11" xfId="0" applyNumberFormat="1" applyFont="1" applyBorder="1" applyAlignment="1">
      <alignment horizontal="center" vertical="center"/>
    </xf>
    <xf numFmtId="2" fontId="14" fillId="0" borderId="11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/>
    </xf>
    <xf numFmtId="2" fontId="16" fillId="0" borderId="0" xfId="0" applyNumberFormat="1" applyFont="1" applyAlignment="1">
      <alignment horizontal="center" vertical="center"/>
    </xf>
    <xf numFmtId="2" fontId="33" fillId="0" borderId="0" xfId="0" applyNumberFormat="1" applyFont="1" applyAlignment="1">
      <alignment horizontal="right" vertical="center"/>
    </xf>
  </cellXfs>
  <cellStyles count="4">
    <cellStyle name="Neutral" xfId="3" xr:uid="{00000000-0005-0000-0000-000000000000}"/>
    <cellStyle name="Гарний" xfId="1" builtinId="26"/>
    <cellStyle name="Звичайний" xfId="0" builtinId="0"/>
    <cellStyle name="Нейтральный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59"/>
  <sheetViews>
    <sheetView tabSelected="1" view="pageBreakPreview" zoomScale="76" zoomScaleNormal="76" zoomScaleSheetLayoutView="76" workbookViewId="0">
      <selection activeCell="K6" sqref="K6"/>
    </sheetView>
  </sheetViews>
  <sheetFormatPr defaultRowHeight="15.75" x14ac:dyDescent="0.25"/>
  <cols>
    <col min="1" max="1" width="51.875" customWidth="1"/>
    <col min="2" max="2" width="8.625" customWidth="1"/>
    <col min="3" max="3" width="10.25" hidden="1" customWidth="1"/>
    <col min="4" max="5" width="12.375" customWidth="1"/>
    <col min="6" max="6" width="13.125" style="166" customWidth="1"/>
    <col min="7" max="7" width="14" style="187" customWidth="1"/>
    <col min="8" max="8" width="11.25" customWidth="1"/>
    <col min="9" max="9" width="11.5" customWidth="1"/>
    <col min="10" max="10" width="11.75" customWidth="1"/>
    <col min="11" max="11" width="14" customWidth="1"/>
    <col min="12" max="12" width="10.875" customWidth="1"/>
    <col min="13" max="13" width="16" style="172" customWidth="1"/>
  </cols>
  <sheetData>
    <row r="1" spans="1:11" ht="20.25" x14ac:dyDescent="0.3">
      <c r="A1" s="1"/>
      <c r="B1" s="2"/>
      <c r="C1" s="3"/>
      <c r="D1" s="4"/>
      <c r="E1" s="5"/>
      <c r="F1" s="167"/>
      <c r="G1" s="216"/>
      <c r="H1" s="217"/>
      <c r="I1" s="218" t="s">
        <v>171</v>
      </c>
      <c r="J1" s="219"/>
      <c r="K1" s="217"/>
    </row>
    <row r="2" spans="1:11" ht="20.25" x14ac:dyDescent="0.3">
      <c r="A2" s="1"/>
      <c r="B2" s="2"/>
      <c r="C2" s="3"/>
      <c r="D2" s="4"/>
      <c r="E2" s="5"/>
      <c r="F2" s="167"/>
      <c r="G2" s="220"/>
      <c r="H2" s="221"/>
      <c r="I2" s="221" t="s">
        <v>173</v>
      </c>
      <c r="J2" s="221"/>
      <c r="K2" s="221"/>
    </row>
    <row r="3" spans="1:11" ht="20.25" x14ac:dyDescent="0.3">
      <c r="A3" s="1"/>
      <c r="B3" s="2"/>
      <c r="C3" s="3"/>
      <c r="D3" s="2"/>
      <c r="E3" s="5"/>
      <c r="F3" s="167"/>
      <c r="G3" s="245" t="s">
        <v>172</v>
      </c>
      <c r="H3" s="245"/>
      <c r="I3" s="245"/>
      <c r="J3" s="245"/>
      <c r="K3" s="245"/>
    </row>
    <row r="4" spans="1:11" ht="20.25" x14ac:dyDescent="0.3">
      <c r="A4" s="1"/>
      <c r="B4" s="2"/>
      <c r="C4" s="3"/>
      <c r="D4" s="2"/>
      <c r="E4" s="5"/>
      <c r="F4" s="167"/>
      <c r="G4" s="261" t="s">
        <v>174</v>
      </c>
      <c r="H4" s="261"/>
      <c r="I4" s="261"/>
      <c r="J4" s="261"/>
      <c r="K4" s="261"/>
    </row>
    <row r="5" spans="1:11" ht="20.25" x14ac:dyDescent="0.3">
      <c r="A5" s="1"/>
      <c r="B5" s="2"/>
      <c r="C5" s="3"/>
      <c r="D5" s="2"/>
      <c r="E5" s="5"/>
      <c r="F5" s="167"/>
      <c r="G5" s="222"/>
      <c r="H5" s="222"/>
      <c r="I5" s="222"/>
      <c r="J5" s="222"/>
      <c r="K5" s="222"/>
    </row>
    <row r="6" spans="1:11" ht="20.25" x14ac:dyDescent="0.3">
      <c r="A6" s="1"/>
      <c r="B6" s="2"/>
      <c r="C6" s="3"/>
      <c r="D6" s="2"/>
      <c r="E6" s="5"/>
      <c r="F6" s="167"/>
      <c r="G6" s="222"/>
      <c r="H6" s="222"/>
      <c r="I6" s="222"/>
      <c r="J6" s="222"/>
      <c r="K6" s="222"/>
    </row>
    <row r="7" spans="1:11" ht="19.5" x14ac:dyDescent="0.3">
      <c r="A7" s="8" t="s">
        <v>0</v>
      </c>
      <c r="B7" s="2"/>
      <c r="C7" s="3"/>
      <c r="D7" s="4"/>
      <c r="E7" s="5"/>
      <c r="F7" s="167"/>
      <c r="G7" s="4"/>
      <c r="H7" s="6"/>
      <c r="I7" s="6"/>
      <c r="J7" s="246" t="s">
        <v>1</v>
      </c>
      <c r="K7" s="246"/>
    </row>
    <row r="8" spans="1:11" ht="19.5" x14ac:dyDescent="0.3">
      <c r="A8" s="9" t="s">
        <v>2</v>
      </c>
      <c r="B8" s="2"/>
      <c r="C8" s="3"/>
      <c r="D8" s="4"/>
      <c r="E8" s="5"/>
      <c r="F8" s="167"/>
      <c r="G8" s="4"/>
      <c r="H8" s="10"/>
      <c r="I8" s="10"/>
      <c r="J8" s="11"/>
      <c r="K8" s="12"/>
    </row>
    <row r="9" spans="1:11" ht="19.5" x14ac:dyDescent="0.3">
      <c r="A9" s="9" t="s">
        <v>2</v>
      </c>
      <c r="B9" s="2"/>
      <c r="C9" s="3"/>
      <c r="D9" s="4"/>
      <c r="E9" s="5"/>
      <c r="F9" s="167"/>
      <c r="G9" s="4"/>
      <c r="H9" s="10"/>
      <c r="I9" s="10"/>
      <c r="J9" s="7" t="s">
        <v>109</v>
      </c>
      <c r="K9" s="6"/>
    </row>
    <row r="10" spans="1:11" ht="19.5" x14ac:dyDescent="0.3">
      <c r="A10" s="9" t="s">
        <v>2</v>
      </c>
      <c r="B10" s="2"/>
      <c r="C10" s="3"/>
      <c r="D10" s="4"/>
      <c r="E10" s="5"/>
      <c r="F10" s="167"/>
      <c r="G10" s="4"/>
      <c r="H10" s="10"/>
      <c r="I10" s="10"/>
      <c r="J10" s="7"/>
      <c r="K10" s="6"/>
    </row>
    <row r="11" spans="1:11" ht="19.5" x14ac:dyDescent="0.3">
      <c r="A11" s="9" t="s">
        <v>108</v>
      </c>
      <c r="B11" s="2"/>
      <c r="C11" s="3"/>
      <c r="D11" s="4"/>
      <c r="E11" s="5"/>
      <c r="F11" s="167"/>
      <c r="G11" s="4"/>
      <c r="H11" s="10"/>
      <c r="I11" s="10"/>
      <c r="J11" s="13" t="s">
        <v>3</v>
      </c>
      <c r="K11" s="14" t="s">
        <v>4</v>
      </c>
    </row>
    <row r="12" spans="1:11" ht="19.5" x14ac:dyDescent="0.3">
      <c r="A12" s="1"/>
      <c r="B12" s="2"/>
      <c r="C12" s="3"/>
      <c r="D12" s="4"/>
      <c r="E12" s="5"/>
      <c r="F12" s="167"/>
      <c r="G12" s="4"/>
      <c r="H12" s="10"/>
      <c r="I12" s="10"/>
      <c r="J12" s="13" t="s">
        <v>5</v>
      </c>
      <c r="K12" s="14"/>
    </row>
    <row r="13" spans="1:11" ht="19.5" x14ac:dyDescent="0.3">
      <c r="A13" s="1"/>
      <c r="B13" s="15"/>
      <c r="C13" s="3"/>
      <c r="D13" s="16"/>
      <c r="E13" s="5"/>
      <c r="F13" s="167"/>
      <c r="G13" s="16"/>
      <c r="H13" s="10"/>
      <c r="I13" s="10"/>
      <c r="J13" s="13" t="s">
        <v>6</v>
      </c>
      <c r="K13" s="14"/>
    </row>
    <row r="14" spans="1:11" ht="19.5" x14ac:dyDescent="0.3">
      <c r="A14" s="1"/>
      <c r="B14" s="2"/>
      <c r="C14" s="3"/>
      <c r="D14" s="4"/>
      <c r="E14" s="5"/>
      <c r="F14" s="167"/>
      <c r="G14" s="4"/>
      <c r="H14" s="10"/>
      <c r="I14" s="10"/>
      <c r="J14" s="13" t="s">
        <v>7</v>
      </c>
      <c r="K14" s="14"/>
    </row>
    <row r="15" spans="1:11" ht="19.5" x14ac:dyDescent="0.3">
      <c r="A15" s="1"/>
      <c r="B15" s="2"/>
      <c r="C15" s="3"/>
      <c r="D15" s="4"/>
      <c r="E15" s="5"/>
      <c r="F15" s="167"/>
      <c r="G15" s="4"/>
      <c r="H15" s="10"/>
      <c r="I15" s="10"/>
      <c r="J15" s="247" t="s">
        <v>8</v>
      </c>
      <c r="K15" s="248"/>
    </row>
    <row r="16" spans="1:11" ht="19.5" x14ac:dyDescent="0.3">
      <c r="A16" s="1"/>
      <c r="B16" s="2"/>
      <c r="C16" s="3"/>
      <c r="D16" s="4"/>
      <c r="E16" s="5"/>
      <c r="F16" s="167"/>
      <c r="G16" s="4"/>
      <c r="H16" s="10"/>
      <c r="I16" s="10"/>
      <c r="J16" s="249" t="s">
        <v>10</v>
      </c>
      <c r="K16" s="249"/>
    </row>
    <row r="17" spans="1:11" ht="19.5" x14ac:dyDescent="0.3">
      <c r="A17" s="1"/>
      <c r="B17" s="2"/>
      <c r="C17" s="3"/>
      <c r="D17" s="4"/>
      <c r="E17" s="5"/>
      <c r="F17" s="167"/>
      <c r="G17" s="4"/>
      <c r="H17" s="10"/>
      <c r="I17" s="10"/>
      <c r="J17" s="240"/>
      <c r="K17" s="240"/>
    </row>
    <row r="18" spans="1:11" ht="19.5" x14ac:dyDescent="0.3">
      <c r="A18" s="1"/>
      <c r="B18" s="241"/>
      <c r="C18" s="241"/>
      <c r="D18" s="241"/>
      <c r="E18" s="241"/>
      <c r="F18" s="241"/>
      <c r="G18" s="241"/>
      <c r="H18" s="10"/>
      <c r="I18" s="10"/>
      <c r="J18" s="240"/>
      <c r="K18" s="240"/>
    </row>
    <row r="19" spans="1:11" ht="19.5" customHeight="1" x14ac:dyDescent="0.3">
      <c r="A19" s="242" t="s">
        <v>11</v>
      </c>
      <c r="B19" s="243"/>
      <c r="C19" s="243"/>
      <c r="D19" s="243"/>
      <c r="E19" s="243"/>
      <c r="F19" s="243"/>
      <c r="G19" s="243"/>
      <c r="H19" s="243"/>
      <c r="I19" s="244"/>
      <c r="J19" s="17" t="s">
        <v>12</v>
      </c>
      <c r="K19" s="40">
        <v>41838805</v>
      </c>
    </row>
    <row r="20" spans="1:11" ht="19.5" x14ac:dyDescent="0.3">
      <c r="A20" s="18" t="s">
        <v>13</v>
      </c>
      <c r="B20" s="19" t="s">
        <v>14</v>
      </c>
      <c r="C20" s="20"/>
      <c r="D20" s="21"/>
      <c r="E20" s="22"/>
      <c r="F20" s="168"/>
      <c r="G20" s="21"/>
      <c r="H20" s="12"/>
      <c r="I20" s="23"/>
      <c r="J20" s="13" t="s">
        <v>15</v>
      </c>
      <c r="K20" s="24"/>
    </row>
    <row r="21" spans="1:11" ht="19.5" x14ac:dyDescent="0.25">
      <c r="A21" s="18" t="s">
        <v>16</v>
      </c>
      <c r="B21" s="229" t="s">
        <v>17</v>
      </c>
      <c r="C21" s="229"/>
      <c r="D21" s="229"/>
      <c r="E21" s="229"/>
      <c r="F21" s="229"/>
      <c r="G21" s="229"/>
      <c r="H21" s="12"/>
      <c r="I21" s="23"/>
      <c r="J21" s="13" t="s">
        <v>18</v>
      </c>
      <c r="K21" s="24"/>
    </row>
    <row r="22" spans="1:11" ht="19.5" customHeight="1" x14ac:dyDescent="0.25">
      <c r="A22" s="18" t="s">
        <v>19</v>
      </c>
      <c r="B22" s="229" t="s">
        <v>20</v>
      </c>
      <c r="C22" s="229"/>
      <c r="D22" s="229"/>
      <c r="E22" s="229"/>
      <c r="F22" s="229"/>
      <c r="G22" s="229"/>
      <c r="H22" s="25"/>
      <c r="I22" s="26"/>
      <c r="J22" s="13" t="s">
        <v>9</v>
      </c>
      <c r="K22" s="27"/>
    </row>
    <row r="23" spans="1:11" ht="20.25" customHeight="1" x14ac:dyDescent="0.25">
      <c r="A23" s="18" t="s">
        <v>21</v>
      </c>
      <c r="B23" s="229" t="s">
        <v>22</v>
      </c>
      <c r="C23" s="229"/>
      <c r="D23" s="229"/>
      <c r="E23" s="229"/>
      <c r="F23" s="229"/>
      <c r="G23" s="229"/>
      <c r="H23" s="25"/>
      <c r="I23" s="26"/>
      <c r="J23" s="13" t="s">
        <v>23</v>
      </c>
      <c r="K23" s="28"/>
    </row>
    <row r="24" spans="1:11" ht="20.25" customHeight="1" x14ac:dyDescent="0.25">
      <c r="A24" s="18" t="s">
        <v>24</v>
      </c>
      <c r="B24" s="229" t="s">
        <v>25</v>
      </c>
      <c r="C24" s="229"/>
      <c r="D24" s="229"/>
      <c r="E24" s="229"/>
      <c r="F24" s="229"/>
      <c r="G24" s="229"/>
      <c r="H24" s="25"/>
      <c r="I24" s="29"/>
      <c r="J24" s="30" t="s">
        <v>26</v>
      </c>
      <c r="K24" s="31" t="s">
        <v>27</v>
      </c>
    </row>
    <row r="25" spans="1:11" ht="20.25" customHeight="1" x14ac:dyDescent="0.25">
      <c r="A25" s="18" t="s">
        <v>28</v>
      </c>
      <c r="B25" s="229" t="s">
        <v>29</v>
      </c>
      <c r="C25" s="229"/>
      <c r="D25" s="229"/>
      <c r="E25" s="229"/>
      <c r="F25" s="229"/>
      <c r="G25" s="229"/>
      <c r="H25" s="230" t="s">
        <v>30</v>
      </c>
      <c r="I25" s="230"/>
      <c r="J25" s="231"/>
      <c r="K25" s="32"/>
    </row>
    <row r="26" spans="1:11" ht="20.25" customHeight="1" x14ac:dyDescent="0.25">
      <c r="A26" s="18" t="s">
        <v>31</v>
      </c>
      <c r="B26" s="229" t="s">
        <v>32</v>
      </c>
      <c r="C26" s="229"/>
      <c r="D26" s="229"/>
      <c r="E26" s="229"/>
      <c r="F26" s="229"/>
      <c r="G26" s="229"/>
      <c r="H26" s="230" t="s">
        <v>33</v>
      </c>
      <c r="I26" s="230"/>
      <c r="J26" s="231"/>
      <c r="K26" s="33"/>
    </row>
    <row r="27" spans="1:11" ht="39" customHeight="1" x14ac:dyDescent="0.25">
      <c r="A27" s="18" t="s">
        <v>34</v>
      </c>
      <c r="B27" s="232">
        <v>120</v>
      </c>
      <c r="C27" s="232"/>
      <c r="D27" s="232"/>
      <c r="E27" s="232"/>
      <c r="F27" s="232"/>
      <c r="G27" s="232"/>
      <c r="H27" s="25"/>
      <c r="I27" s="25"/>
      <c r="J27" s="34"/>
      <c r="K27" s="26"/>
    </row>
    <row r="28" spans="1:11" ht="20.25" customHeight="1" x14ac:dyDescent="0.25">
      <c r="A28" s="18" t="s">
        <v>35</v>
      </c>
      <c r="B28" s="233" t="s">
        <v>170</v>
      </c>
      <c r="C28" s="233"/>
      <c r="D28" s="233"/>
      <c r="E28" s="233"/>
      <c r="F28" s="233"/>
      <c r="G28" s="233"/>
      <c r="H28" s="233"/>
      <c r="I28" s="233"/>
      <c r="J28" s="233"/>
      <c r="K28" s="234"/>
    </row>
    <row r="29" spans="1:11" ht="20.25" customHeight="1" x14ac:dyDescent="0.25">
      <c r="A29" s="18" t="s">
        <v>36</v>
      </c>
      <c r="B29" s="235" t="s">
        <v>37</v>
      </c>
      <c r="C29" s="235"/>
      <c r="D29" s="235"/>
      <c r="E29" s="235"/>
      <c r="F29" s="235"/>
      <c r="G29" s="235"/>
      <c r="H29" s="25"/>
      <c r="I29" s="25"/>
      <c r="J29" s="34"/>
      <c r="K29" s="26"/>
    </row>
    <row r="30" spans="1:11" ht="20.25" customHeight="1" x14ac:dyDescent="0.25">
      <c r="A30" s="18" t="s">
        <v>38</v>
      </c>
      <c r="B30" s="227" t="s">
        <v>39</v>
      </c>
      <c r="C30" s="227"/>
      <c r="D30" s="227"/>
      <c r="E30" s="227"/>
      <c r="F30" s="227"/>
      <c r="G30" s="227"/>
      <c r="H30" s="12"/>
      <c r="I30" s="12"/>
      <c r="J30" s="11"/>
      <c r="K30" s="23"/>
    </row>
    <row r="31" spans="1:11" ht="20.25" customHeight="1" x14ac:dyDescent="0.3">
      <c r="A31" s="9"/>
      <c r="B31" s="35"/>
      <c r="C31" s="36"/>
      <c r="D31" s="4"/>
      <c r="E31" s="37"/>
      <c r="F31" s="169"/>
      <c r="G31" s="4"/>
      <c r="H31" s="6"/>
      <c r="I31" s="6"/>
      <c r="J31" s="7"/>
      <c r="K31" s="6"/>
    </row>
    <row r="32" spans="1:11" ht="20.25" customHeight="1" x14ac:dyDescent="0.25">
      <c r="A32" s="228" t="s">
        <v>166</v>
      </c>
      <c r="B32" s="228"/>
      <c r="C32" s="228"/>
      <c r="D32" s="228"/>
      <c r="E32" s="228"/>
      <c r="F32" s="228"/>
      <c r="G32" s="228"/>
      <c r="H32" s="228"/>
      <c r="I32" s="228"/>
      <c r="J32" s="228"/>
      <c r="K32" s="228"/>
    </row>
    <row r="33" spans="1:13" ht="20.25" customHeight="1" x14ac:dyDescent="0.25">
      <c r="A33" s="45"/>
      <c r="B33" s="46"/>
      <c r="C33" s="45"/>
      <c r="D33" s="47"/>
      <c r="E33" s="45"/>
      <c r="F33" s="47"/>
      <c r="G33" s="176"/>
      <c r="H33" s="47"/>
      <c r="I33" s="47"/>
      <c r="J33" s="47"/>
      <c r="K33" s="161" t="s">
        <v>40</v>
      </c>
    </row>
    <row r="34" spans="1:13" ht="20.25" customHeight="1" x14ac:dyDescent="0.25">
      <c r="A34" s="238" t="s">
        <v>41</v>
      </c>
      <c r="B34" s="239" t="s">
        <v>42</v>
      </c>
      <c r="C34" s="239" t="s">
        <v>160</v>
      </c>
      <c r="D34" s="236" t="s">
        <v>110</v>
      </c>
      <c r="E34" s="236" t="s">
        <v>111</v>
      </c>
      <c r="F34" s="237" t="s">
        <v>112</v>
      </c>
      <c r="G34" s="250" t="s">
        <v>165</v>
      </c>
      <c r="H34" s="236" t="s">
        <v>113</v>
      </c>
      <c r="I34" s="236"/>
      <c r="J34" s="236"/>
      <c r="K34" s="236"/>
      <c r="L34" s="223" t="s">
        <v>43</v>
      </c>
      <c r="M34" s="225" t="s">
        <v>44</v>
      </c>
    </row>
    <row r="35" spans="1:13" ht="57.75" customHeight="1" x14ac:dyDescent="0.25">
      <c r="A35" s="238"/>
      <c r="B35" s="239"/>
      <c r="C35" s="239"/>
      <c r="D35" s="236"/>
      <c r="E35" s="236"/>
      <c r="F35" s="237"/>
      <c r="G35" s="251"/>
      <c r="H35" s="48" t="s">
        <v>45</v>
      </c>
      <c r="I35" s="48" t="s">
        <v>46</v>
      </c>
      <c r="J35" s="48" t="s">
        <v>47</v>
      </c>
      <c r="K35" s="48" t="s">
        <v>48</v>
      </c>
      <c r="L35" s="224"/>
      <c r="M35" s="226"/>
    </row>
    <row r="36" spans="1:13" ht="19.5" x14ac:dyDescent="0.25">
      <c r="A36" s="49">
        <v>1</v>
      </c>
      <c r="B36" s="50">
        <v>2</v>
      </c>
      <c r="C36" s="50">
        <v>3</v>
      </c>
      <c r="D36" s="51">
        <v>3</v>
      </c>
      <c r="E36" s="51">
        <v>4</v>
      </c>
      <c r="F36" s="164">
        <v>5</v>
      </c>
      <c r="G36" s="177">
        <v>6</v>
      </c>
      <c r="H36" s="51">
        <v>7</v>
      </c>
      <c r="I36" s="51">
        <v>8</v>
      </c>
      <c r="J36" s="51">
        <v>9</v>
      </c>
      <c r="K36" s="51">
        <v>10</v>
      </c>
      <c r="L36" s="215">
        <v>10</v>
      </c>
      <c r="M36" s="173">
        <v>11</v>
      </c>
    </row>
    <row r="37" spans="1:13" ht="19.5" customHeight="1" x14ac:dyDescent="0.3">
      <c r="A37" s="252" t="s">
        <v>114</v>
      </c>
      <c r="B37" s="252"/>
      <c r="C37" s="252"/>
      <c r="D37" s="252"/>
      <c r="E37" s="52"/>
      <c r="F37" s="53"/>
      <c r="G37" s="178"/>
      <c r="H37" s="43"/>
      <c r="I37" s="43"/>
      <c r="J37" s="43"/>
      <c r="K37" s="170"/>
      <c r="L37" s="38"/>
      <c r="M37" s="174"/>
    </row>
    <row r="38" spans="1:13" ht="19.5" customHeight="1" x14ac:dyDescent="0.3">
      <c r="A38" s="255" t="s">
        <v>49</v>
      </c>
      <c r="B38" s="255"/>
      <c r="C38" s="255"/>
      <c r="D38" s="255"/>
      <c r="E38" s="54"/>
      <c r="F38" s="55"/>
      <c r="G38" s="178"/>
      <c r="H38" s="56"/>
      <c r="I38" s="56"/>
      <c r="J38" s="56"/>
      <c r="K38" s="171"/>
      <c r="L38" s="38"/>
      <c r="M38" s="174"/>
    </row>
    <row r="39" spans="1:13" s="191" customFormat="1" ht="47.25" customHeight="1" x14ac:dyDescent="0.3">
      <c r="A39" s="165" t="s">
        <v>115</v>
      </c>
      <c r="B39" s="58">
        <v>100</v>
      </c>
      <c r="C39" s="188">
        <v>9443</v>
      </c>
      <c r="D39" s="89">
        <f>D40+D48</f>
        <v>29583.600000000002</v>
      </c>
      <c r="E39" s="96">
        <f>E40+E48</f>
        <v>29872.2</v>
      </c>
      <c r="F39" s="96">
        <v>28667.17</v>
      </c>
      <c r="G39" s="192">
        <f>G40+G49+G47</f>
        <v>29943</v>
      </c>
      <c r="H39" s="96">
        <f>H40+H48+H47</f>
        <v>6996.71</v>
      </c>
      <c r="I39" s="96">
        <f>I40+I48+I47</f>
        <v>6380.78</v>
      </c>
      <c r="J39" s="96">
        <f>J40+J48+J47</f>
        <v>7133.64</v>
      </c>
      <c r="K39" s="96">
        <f>K40+K48+K47</f>
        <v>9431.93</v>
      </c>
      <c r="L39" s="189">
        <f>G39-F39</f>
        <v>1275.8300000000017</v>
      </c>
      <c r="M39" s="190">
        <f>G39/F39*100</f>
        <v>104.4504916250889</v>
      </c>
    </row>
    <row r="40" spans="1:13" ht="39" x14ac:dyDescent="0.3">
      <c r="A40" s="61" t="s">
        <v>116</v>
      </c>
      <c r="B40" s="62">
        <v>110</v>
      </c>
      <c r="C40" s="63"/>
      <c r="D40" s="64">
        <f>D41+D43+D44+D45</f>
        <v>28583.600000000002</v>
      </c>
      <c r="E40" s="213">
        <f>E41+E43+E44+E45+E46+E47+E42</f>
        <v>28366.7</v>
      </c>
      <c r="F40" s="213">
        <v>21167.71</v>
      </c>
      <c r="G40" s="214">
        <f>G41+G42+G43+G46</f>
        <v>22530.9</v>
      </c>
      <c r="H40" s="213">
        <f>H41+H42+H43+H45+H46</f>
        <v>5557.8</v>
      </c>
      <c r="I40" s="213">
        <f>I41+I42+I43+I45+I46</f>
        <v>5856.7</v>
      </c>
      <c r="J40" s="213">
        <f>J41+J42+J43+J45+J46</f>
        <v>5558.1</v>
      </c>
      <c r="K40" s="213">
        <f>K41+K42+K43+K45+K46</f>
        <v>5558.3</v>
      </c>
      <c r="L40" s="39">
        <f t="shared" ref="L40:L54" si="0">G40-F40</f>
        <v>1363.1900000000023</v>
      </c>
      <c r="M40" s="174">
        <f t="shared" ref="M40:M103" si="1">G40/F40*100</f>
        <v>106.43995028276561</v>
      </c>
    </row>
    <row r="41" spans="1:13" ht="19.5" x14ac:dyDescent="0.3">
      <c r="A41" s="65" t="s">
        <v>50</v>
      </c>
      <c r="B41" s="66">
        <v>111</v>
      </c>
      <c r="C41" s="67">
        <v>1909.2</v>
      </c>
      <c r="D41" s="68">
        <v>24345.200000000001</v>
      </c>
      <c r="E41" s="69">
        <v>22956.7</v>
      </c>
      <c r="F41" s="68">
        <v>20819.91</v>
      </c>
      <c r="G41" s="179">
        <v>22229.200000000001</v>
      </c>
      <c r="H41" s="68">
        <v>5557.3</v>
      </c>
      <c r="I41" s="68">
        <v>5557.3</v>
      </c>
      <c r="J41" s="68">
        <v>5557.3</v>
      </c>
      <c r="K41" s="68">
        <v>5557.3</v>
      </c>
      <c r="L41" s="39">
        <f t="shared" si="0"/>
        <v>1409.2900000000009</v>
      </c>
      <c r="M41" s="174">
        <f t="shared" si="1"/>
        <v>106.76895337203666</v>
      </c>
    </row>
    <row r="42" spans="1:13" ht="40.5" customHeight="1" x14ac:dyDescent="0.3">
      <c r="A42" s="70" t="s">
        <v>52</v>
      </c>
      <c r="B42" s="66">
        <v>113</v>
      </c>
      <c r="C42" s="67"/>
      <c r="D42" s="68">
        <v>7.6</v>
      </c>
      <c r="E42" s="69">
        <v>10</v>
      </c>
      <c r="F42" s="68">
        <v>4.2</v>
      </c>
      <c r="G42" s="179">
        <v>0</v>
      </c>
      <c r="H42" s="68">
        <v>0</v>
      </c>
      <c r="I42" s="68">
        <v>0</v>
      </c>
      <c r="J42" s="68">
        <v>0</v>
      </c>
      <c r="K42" s="68">
        <v>0</v>
      </c>
      <c r="L42" s="39">
        <f t="shared" si="0"/>
        <v>-4.2</v>
      </c>
      <c r="M42" s="175" t="s">
        <v>168</v>
      </c>
    </row>
    <row r="43" spans="1:13" ht="44.45" customHeight="1" x14ac:dyDescent="0.3">
      <c r="A43" s="70" t="s">
        <v>51</v>
      </c>
      <c r="B43" s="66">
        <v>112</v>
      </c>
      <c r="C43" s="67"/>
      <c r="D43" s="68">
        <v>4125.6000000000004</v>
      </c>
      <c r="E43" s="69">
        <v>5400</v>
      </c>
      <c r="F43" s="68">
        <v>300.39999999999998</v>
      </c>
      <c r="G43" s="179">
        <v>299.89999999999998</v>
      </c>
      <c r="H43" s="68">
        <v>0.5</v>
      </c>
      <c r="I43" s="68">
        <v>299.39999999999998</v>
      </c>
      <c r="J43" s="68">
        <v>0</v>
      </c>
      <c r="K43" s="68">
        <v>0</v>
      </c>
      <c r="L43" s="39">
        <f t="shared" si="0"/>
        <v>-0.5</v>
      </c>
      <c r="M43" s="174">
        <f t="shared" si="1"/>
        <v>99.833555259653792</v>
      </c>
    </row>
    <row r="44" spans="1:13" ht="3.6" hidden="1" customHeight="1" x14ac:dyDescent="0.3">
      <c r="A44" s="70"/>
      <c r="B44" s="66"/>
      <c r="C44" s="67"/>
      <c r="D44" s="68"/>
      <c r="E44" s="69"/>
      <c r="F44" s="68"/>
      <c r="G44" s="179"/>
      <c r="H44" s="68"/>
      <c r="I44" s="68"/>
      <c r="J44" s="68"/>
      <c r="K44" s="68"/>
      <c r="L44" s="39">
        <f t="shared" si="0"/>
        <v>0</v>
      </c>
      <c r="M44" s="174" t="e">
        <f t="shared" si="1"/>
        <v>#DIV/0!</v>
      </c>
    </row>
    <row r="45" spans="1:13" ht="56.25" x14ac:dyDescent="0.3">
      <c r="A45" s="71" t="s">
        <v>53</v>
      </c>
      <c r="B45" s="66">
        <v>114</v>
      </c>
      <c r="C45" s="67"/>
      <c r="D45" s="68">
        <v>112.8</v>
      </c>
      <c r="E45" s="72">
        <v>0</v>
      </c>
      <c r="F45" s="68">
        <f t="shared" ref="F45" si="2">SUM(H45:K45)</f>
        <v>0</v>
      </c>
      <c r="G45" s="179">
        <v>0</v>
      </c>
      <c r="H45" s="68">
        <v>0</v>
      </c>
      <c r="I45" s="68">
        <v>0</v>
      </c>
      <c r="J45" s="68">
        <v>0</v>
      </c>
      <c r="K45" s="68">
        <v>0</v>
      </c>
      <c r="L45" s="39">
        <f t="shared" si="0"/>
        <v>0</v>
      </c>
      <c r="M45" s="174">
        <v>0</v>
      </c>
    </row>
    <row r="46" spans="1:13" ht="75" x14ac:dyDescent="0.3">
      <c r="A46" s="71" t="s">
        <v>117</v>
      </c>
      <c r="B46" s="66">
        <v>115</v>
      </c>
      <c r="C46" s="67"/>
      <c r="D46" s="68">
        <v>0</v>
      </c>
      <c r="E46" s="72">
        <v>0</v>
      </c>
      <c r="F46" s="68">
        <v>43.2</v>
      </c>
      <c r="G46" s="179">
        <v>1.8</v>
      </c>
      <c r="H46" s="68">
        <v>0</v>
      </c>
      <c r="I46" s="68">
        <v>0</v>
      </c>
      <c r="J46" s="68">
        <v>0.8</v>
      </c>
      <c r="K46" s="68">
        <v>1</v>
      </c>
      <c r="L46" s="39">
        <f t="shared" si="0"/>
        <v>-41.400000000000006</v>
      </c>
      <c r="M46" s="174">
        <f t="shared" si="1"/>
        <v>4.1666666666666661</v>
      </c>
    </row>
    <row r="47" spans="1:13" ht="19.5" x14ac:dyDescent="0.3">
      <c r="A47" s="71" t="s">
        <v>118</v>
      </c>
      <c r="B47" s="66">
        <v>116</v>
      </c>
      <c r="C47" s="67"/>
      <c r="D47" s="68">
        <v>0</v>
      </c>
      <c r="E47" s="72">
        <v>0</v>
      </c>
      <c r="F47" s="68">
        <f>H47+I47+J47+K47</f>
        <v>5371.5</v>
      </c>
      <c r="G47" s="179">
        <v>5371.5</v>
      </c>
      <c r="H47" s="68">
        <v>566.41</v>
      </c>
      <c r="I47" s="68">
        <v>122.08</v>
      </c>
      <c r="J47" s="68">
        <v>1163.08</v>
      </c>
      <c r="K47" s="68">
        <v>3519.93</v>
      </c>
      <c r="L47" s="39">
        <f t="shared" si="0"/>
        <v>0</v>
      </c>
      <c r="M47" s="174">
        <f t="shared" si="1"/>
        <v>100</v>
      </c>
    </row>
    <row r="48" spans="1:13" ht="37.5" x14ac:dyDescent="0.3">
      <c r="A48" s="73" t="s">
        <v>119</v>
      </c>
      <c r="B48" s="74">
        <v>120</v>
      </c>
      <c r="C48" s="69">
        <f>SUM(C49:C49)</f>
        <v>0</v>
      </c>
      <c r="D48" s="68">
        <v>1000</v>
      </c>
      <c r="E48" s="69">
        <v>1505.5</v>
      </c>
      <c r="F48" s="68">
        <v>1875.5</v>
      </c>
      <c r="G48" s="179">
        <f>G49</f>
        <v>2040.6</v>
      </c>
      <c r="H48" s="68">
        <v>872.5</v>
      </c>
      <c r="I48" s="68">
        <f>I49+I50</f>
        <v>402.00000000000006</v>
      </c>
      <c r="J48" s="68">
        <f>J49+J50</f>
        <v>412.45999999999992</v>
      </c>
      <c r="K48" s="68">
        <f>K49+K50</f>
        <v>353.7</v>
      </c>
      <c r="L48" s="39">
        <f t="shared" si="0"/>
        <v>165.09999999999991</v>
      </c>
      <c r="M48" s="174">
        <f t="shared" si="1"/>
        <v>108.80298587043455</v>
      </c>
    </row>
    <row r="49" spans="1:13" ht="131.25" x14ac:dyDescent="0.3">
      <c r="A49" s="75" t="s">
        <v>169</v>
      </c>
      <c r="B49" s="76">
        <v>121</v>
      </c>
      <c r="C49" s="77"/>
      <c r="D49" s="60">
        <v>1000</v>
      </c>
      <c r="E49" s="69">
        <v>1505.5</v>
      </c>
      <c r="F49" s="68">
        <v>1875.5</v>
      </c>
      <c r="G49" s="179">
        <v>2040.6</v>
      </c>
      <c r="H49" s="60">
        <v>826.65</v>
      </c>
      <c r="I49" s="60">
        <f>I102</f>
        <v>402.00000000000006</v>
      </c>
      <c r="J49" s="60">
        <f>J102</f>
        <v>412.45999999999992</v>
      </c>
      <c r="K49" s="164">
        <f>K102</f>
        <v>353.7</v>
      </c>
      <c r="L49" s="39">
        <f t="shared" si="0"/>
        <v>165.09999999999991</v>
      </c>
      <c r="M49" s="174">
        <f t="shared" si="1"/>
        <v>108.80298587043455</v>
      </c>
    </row>
    <row r="50" spans="1:13" ht="19.5" x14ac:dyDescent="0.3">
      <c r="A50" s="78"/>
      <c r="B50" s="76"/>
      <c r="C50" s="77"/>
      <c r="D50" s="68"/>
      <c r="E50" s="69"/>
      <c r="F50" s="68">
        <v>0</v>
      </c>
      <c r="G50" s="179"/>
      <c r="H50" s="60">
        <v>0</v>
      </c>
      <c r="I50" s="60">
        <v>0</v>
      </c>
      <c r="J50" s="60">
        <v>0</v>
      </c>
      <c r="K50" s="164">
        <v>0</v>
      </c>
      <c r="L50" s="39">
        <f t="shared" si="0"/>
        <v>0</v>
      </c>
      <c r="M50" s="174"/>
    </row>
    <row r="51" spans="1:13" ht="19.5" x14ac:dyDescent="0.3">
      <c r="A51" s="57" t="s">
        <v>79</v>
      </c>
      <c r="B51" s="80">
        <v>122</v>
      </c>
      <c r="C51" s="81">
        <f>SUM(C52:C52)</f>
        <v>18</v>
      </c>
      <c r="D51" s="68"/>
      <c r="E51" s="69">
        <v>0</v>
      </c>
      <c r="F51" s="68">
        <v>0</v>
      </c>
      <c r="G51" s="179"/>
      <c r="H51" s="68">
        <v>0</v>
      </c>
      <c r="I51" s="68">
        <f>SUM(I52:I52)</f>
        <v>0</v>
      </c>
      <c r="J51" s="68">
        <f>SUM(J52:J52)</f>
        <v>0</v>
      </c>
      <c r="K51" s="68">
        <f>SUM(K52:K52)</f>
        <v>1E-3</v>
      </c>
      <c r="L51" s="39">
        <f t="shared" si="0"/>
        <v>0</v>
      </c>
      <c r="M51" s="174"/>
    </row>
    <row r="52" spans="1:13" ht="19.5" x14ac:dyDescent="0.3">
      <c r="A52" s="82" t="s">
        <v>80</v>
      </c>
      <c r="B52" s="83">
        <v>123</v>
      </c>
      <c r="C52" s="59">
        <v>18</v>
      </c>
      <c r="D52" s="84"/>
      <c r="E52" s="69">
        <v>0</v>
      </c>
      <c r="F52" s="68">
        <v>0</v>
      </c>
      <c r="G52" s="179"/>
      <c r="H52" s="60">
        <v>0</v>
      </c>
      <c r="I52" s="60"/>
      <c r="J52" s="60"/>
      <c r="K52" s="164">
        <v>1E-3</v>
      </c>
      <c r="L52" s="39">
        <f t="shared" si="0"/>
        <v>0</v>
      </c>
      <c r="M52" s="174"/>
    </row>
    <row r="53" spans="1:13" ht="19.5" customHeight="1" x14ac:dyDescent="0.3">
      <c r="A53" s="254" t="s">
        <v>120</v>
      </c>
      <c r="B53" s="252"/>
      <c r="C53" s="252"/>
      <c r="D53" s="252"/>
      <c r="E53" s="85"/>
      <c r="F53" s="43"/>
      <c r="G53" s="180"/>
      <c r="H53" s="43"/>
      <c r="I53" s="43"/>
      <c r="J53" s="43"/>
      <c r="K53" s="170"/>
      <c r="L53" s="39">
        <f t="shared" si="0"/>
        <v>0</v>
      </c>
      <c r="M53" s="174"/>
    </row>
    <row r="54" spans="1:13" ht="19.5" customHeight="1" x14ac:dyDescent="0.3">
      <c r="A54" s="86" t="s">
        <v>121</v>
      </c>
      <c r="B54" s="87">
        <v>130</v>
      </c>
      <c r="C54" s="88">
        <v>-7952.8</v>
      </c>
      <c r="D54" s="89">
        <v>20927.599999999999</v>
      </c>
      <c r="E54" s="88">
        <v>19399</v>
      </c>
      <c r="F54" s="96">
        <v>18467.12</v>
      </c>
      <c r="G54" s="192">
        <v>18112.2</v>
      </c>
      <c r="H54" s="89">
        <v>4206.3</v>
      </c>
      <c r="I54" s="89">
        <v>4344.1000000000004</v>
      </c>
      <c r="J54" s="89">
        <v>4584.6000000000004</v>
      </c>
      <c r="K54" s="89">
        <v>4977.2</v>
      </c>
      <c r="L54" s="39">
        <f t="shared" si="0"/>
        <v>-354.91999999999825</v>
      </c>
      <c r="M54" s="174">
        <f t="shared" si="1"/>
        <v>98.078097721788794</v>
      </c>
    </row>
    <row r="55" spans="1:13" ht="22.5" x14ac:dyDescent="0.3">
      <c r="A55" s="86" t="s">
        <v>122</v>
      </c>
      <c r="B55" s="87">
        <v>140</v>
      </c>
      <c r="C55" s="88">
        <v>-1788.3</v>
      </c>
      <c r="D55" s="89">
        <v>4594.2</v>
      </c>
      <c r="E55" s="88">
        <v>4253.2</v>
      </c>
      <c r="F55" s="96">
        <v>3989.44</v>
      </c>
      <c r="G55" s="192">
        <v>3835.6</v>
      </c>
      <c r="H55" s="89">
        <v>905.38</v>
      </c>
      <c r="I55" s="89">
        <v>920.5</v>
      </c>
      <c r="J55" s="89">
        <v>998.27</v>
      </c>
      <c r="K55" s="89">
        <v>1011.45</v>
      </c>
      <c r="L55" s="39">
        <f>G55-F55</f>
        <v>-153.84000000000015</v>
      </c>
      <c r="M55" s="174">
        <f t="shared" si="1"/>
        <v>96.143819683965674</v>
      </c>
    </row>
    <row r="56" spans="1:13" ht="45" x14ac:dyDescent="0.3">
      <c r="A56" s="86" t="s">
        <v>123</v>
      </c>
      <c r="B56" s="87">
        <v>150</v>
      </c>
      <c r="C56" s="88">
        <v>-323.89999999999998</v>
      </c>
      <c r="D56" s="90">
        <f>D57+D58+D59+D60+D61</f>
        <v>815</v>
      </c>
      <c r="E56" s="88">
        <v>983.2</v>
      </c>
      <c r="F56" s="96">
        <v>923.2</v>
      </c>
      <c r="G56" s="192">
        <v>668.8</v>
      </c>
      <c r="H56" s="89">
        <f>H57+H58+H59+H60+H61</f>
        <v>179.17000000000002</v>
      </c>
      <c r="I56" s="89">
        <f t="shared" ref="I56:K56" si="3">I57+I58+I59+I60+I61</f>
        <v>183.89999999999998</v>
      </c>
      <c r="J56" s="89">
        <f t="shared" si="3"/>
        <v>319.95</v>
      </c>
      <c r="K56" s="89">
        <f t="shared" si="3"/>
        <v>235.78000000000003</v>
      </c>
      <c r="L56" s="39">
        <f t="shared" ref="L56:L119" si="4">G56-F56</f>
        <v>-254.40000000000009</v>
      </c>
      <c r="M56" s="174">
        <f t="shared" si="1"/>
        <v>72.443674176776412</v>
      </c>
    </row>
    <row r="57" spans="1:13" ht="19.5" x14ac:dyDescent="0.3">
      <c r="A57" s="91" t="s">
        <v>60</v>
      </c>
      <c r="B57" s="49">
        <v>151</v>
      </c>
      <c r="C57" s="79"/>
      <c r="D57" s="60">
        <v>500</v>
      </c>
      <c r="E57" s="79">
        <v>700</v>
      </c>
      <c r="F57" s="96">
        <v>500</v>
      </c>
      <c r="G57" s="192">
        <v>509.5</v>
      </c>
      <c r="H57" s="60">
        <v>100.37</v>
      </c>
      <c r="I57" s="60">
        <v>125</v>
      </c>
      <c r="J57" s="60">
        <v>125</v>
      </c>
      <c r="K57" s="164">
        <v>159.13</v>
      </c>
      <c r="L57" s="39">
        <f t="shared" si="4"/>
        <v>9.5</v>
      </c>
      <c r="M57" s="174">
        <f t="shared" si="1"/>
        <v>101.89999999999999</v>
      </c>
    </row>
    <row r="58" spans="1:13" ht="31.5" customHeight="1" x14ac:dyDescent="0.3">
      <c r="A58" s="57" t="s">
        <v>59</v>
      </c>
      <c r="B58" s="49">
        <v>152</v>
      </c>
      <c r="C58" s="79"/>
      <c r="D58" s="60">
        <v>100</v>
      </c>
      <c r="E58" s="79">
        <v>90.2</v>
      </c>
      <c r="F58" s="96">
        <v>90.2</v>
      </c>
      <c r="G58" s="192">
        <v>77.5</v>
      </c>
      <c r="H58" s="60">
        <v>25</v>
      </c>
      <c r="I58" s="60">
        <v>15.2</v>
      </c>
      <c r="J58" s="60">
        <v>16.649999999999999</v>
      </c>
      <c r="K58" s="164">
        <v>20.65</v>
      </c>
      <c r="L58" s="39">
        <f t="shared" si="4"/>
        <v>-12.700000000000003</v>
      </c>
      <c r="M58" s="174">
        <f t="shared" si="1"/>
        <v>85.920177383592005</v>
      </c>
    </row>
    <row r="59" spans="1:13" ht="19.5" x14ac:dyDescent="0.3">
      <c r="A59" s="57" t="s">
        <v>61</v>
      </c>
      <c r="B59" s="49">
        <v>153</v>
      </c>
      <c r="C59" s="79"/>
      <c r="D59" s="60">
        <v>50</v>
      </c>
      <c r="E59" s="79">
        <v>50</v>
      </c>
      <c r="F59" s="96">
        <v>50</v>
      </c>
      <c r="G59" s="192">
        <v>53.8</v>
      </c>
      <c r="H59" s="60">
        <v>12.5</v>
      </c>
      <c r="I59" s="60">
        <v>12.5</v>
      </c>
      <c r="J59" s="60">
        <v>12.5</v>
      </c>
      <c r="K59" s="164">
        <v>16.3</v>
      </c>
      <c r="L59" s="39">
        <f t="shared" si="4"/>
        <v>3.7999999999999972</v>
      </c>
      <c r="M59" s="174">
        <f t="shared" si="1"/>
        <v>107.59999999999998</v>
      </c>
    </row>
    <row r="60" spans="1:13" ht="19.5" x14ac:dyDescent="0.3">
      <c r="A60" s="57" t="s">
        <v>124</v>
      </c>
      <c r="B60" s="49">
        <v>154</v>
      </c>
      <c r="C60" s="79"/>
      <c r="D60" s="60">
        <v>15</v>
      </c>
      <c r="E60" s="79">
        <v>18</v>
      </c>
      <c r="F60" s="96">
        <v>33</v>
      </c>
      <c r="G60" s="192">
        <v>28</v>
      </c>
      <c r="H60" s="60">
        <v>10</v>
      </c>
      <c r="I60" s="60">
        <v>0</v>
      </c>
      <c r="J60" s="60">
        <v>17.600000000000001</v>
      </c>
      <c r="K60" s="164">
        <v>0.4</v>
      </c>
      <c r="L60" s="39">
        <f t="shared" si="4"/>
        <v>-5</v>
      </c>
      <c r="M60" s="174">
        <f t="shared" si="1"/>
        <v>84.848484848484844</v>
      </c>
    </row>
    <row r="61" spans="1:13" ht="0.75" hidden="1" customHeight="1" x14ac:dyDescent="0.3">
      <c r="A61" s="92" t="s">
        <v>125</v>
      </c>
      <c r="B61" s="49">
        <v>155</v>
      </c>
      <c r="C61" s="79"/>
      <c r="D61" s="60">
        <v>150</v>
      </c>
      <c r="E61" s="79">
        <v>125</v>
      </c>
      <c r="F61" s="96">
        <f>H61+I61+J61+K61</f>
        <v>250</v>
      </c>
      <c r="G61" s="192"/>
      <c r="H61" s="60">
        <v>31.3</v>
      </c>
      <c r="I61" s="60">
        <v>31.2</v>
      </c>
      <c r="J61" s="60">
        <v>148.19999999999999</v>
      </c>
      <c r="K61" s="164">
        <v>39.299999999999997</v>
      </c>
      <c r="L61" s="39">
        <f t="shared" si="4"/>
        <v>-250</v>
      </c>
      <c r="M61" s="174">
        <f t="shared" si="1"/>
        <v>0</v>
      </c>
    </row>
    <row r="62" spans="1:13" ht="45" x14ac:dyDescent="0.3">
      <c r="A62" s="86" t="s">
        <v>126</v>
      </c>
      <c r="B62" s="87">
        <v>160</v>
      </c>
      <c r="C62" s="88">
        <v>-297.89999999999998</v>
      </c>
      <c r="D62" s="89">
        <f t="shared" ref="D62" si="5">D63+D64+D65+D66+D67+D68</f>
        <v>1141.8</v>
      </c>
      <c r="E62" s="198">
        <v>1649.8</v>
      </c>
      <c r="F62" s="96">
        <v>1119.8</v>
      </c>
      <c r="G62" s="192">
        <v>751.96</v>
      </c>
      <c r="H62" s="96">
        <f>H63+H64+H65+H66+H67+H68</f>
        <v>407.35</v>
      </c>
      <c r="I62" s="96">
        <f t="shared" ref="I62:K62" si="6">I63+I64+I65+I66+I67+I68</f>
        <v>137</v>
      </c>
      <c r="J62" s="96">
        <f t="shared" si="6"/>
        <v>67.8</v>
      </c>
      <c r="K62" s="96">
        <f t="shared" si="6"/>
        <v>139.81</v>
      </c>
      <c r="L62" s="199">
        <f t="shared" si="4"/>
        <v>-367.83999999999992</v>
      </c>
      <c r="M62" s="174">
        <f t="shared" si="1"/>
        <v>67.151277013752463</v>
      </c>
    </row>
    <row r="63" spans="1:13" ht="202.5" hidden="1" customHeight="1" x14ac:dyDescent="0.3">
      <c r="A63" s="93" t="s">
        <v>54</v>
      </c>
      <c r="B63" s="49">
        <v>161</v>
      </c>
      <c r="C63" s="79"/>
      <c r="D63" s="60">
        <v>26.8</v>
      </c>
      <c r="E63" s="79">
        <v>0</v>
      </c>
      <c r="F63" s="96">
        <f t="shared" ref="F63" si="7">H63+I63+J63+K63</f>
        <v>0</v>
      </c>
      <c r="G63" s="192"/>
      <c r="H63" s="60"/>
      <c r="I63" s="60"/>
      <c r="J63" s="60"/>
      <c r="K63" s="164"/>
      <c r="L63" s="39">
        <f t="shared" si="4"/>
        <v>0</v>
      </c>
      <c r="M63" s="174" t="e">
        <f t="shared" si="1"/>
        <v>#DIV/0!</v>
      </c>
    </row>
    <row r="64" spans="1:13" ht="19.5" x14ac:dyDescent="0.3">
      <c r="A64" s="94" t="s">
        <v>55</v>
      </c>
      <c r="B64" s="49">
        <v>162</v>
      </c>
      <c r="C64" s="79"/>
      <c r="D64" s="60">
        <v>175</v>
      </c>
      <c r="E64" s="79">
        <v>282.60000000000002</v>
      </c>
      <c r="F64" s="96">
        <v>222.6</v>
      </c>
      <c r="G64" s="192">
        <v>136.96</v>
      </c>
      <c r="H64" s="60">
        <v>70.650000000000006</v>
      </c>
      <c r="I64" s="60">
        <v>26.5</v>
      </c>
      <c r="J64" s="60">
        <v>0</v>
      </c>
      <c r="K64" s="164">
        <v>39.81</v>
      </c>
      <c r="L64" s="39">
        <f t="shared" si="4"/>
        <v>-85.639999999999986</v>
      </c>
      <c r="M64" s="174">
        <f t="shared" si="1"/>
        <v>61.527403414195867</v>
      </c>
    </row>
    <row r="65" spans="1:13" ht="19.5" x14ac:dyDescent="0.3">
      <c r="A65" s="94" t="s">
        <v>56</v>
      </c>
      <c r="B65" s="49">
        <v>163</v>
      </c>
      <c r="C65" s="79"/>
      <c r="D65" s="60">
        <v>140</v>
      </c>
      <c r="E65" s="79">
        <v>515.6</v>
      </c>
      <c r="F65" s="96">
        <v>345.6</v>
      </c>
      <c r="G65" s="192">
        <v>123</v>
      </c>
      <c r="H65" s="60">
        <v>55.2</v>
      </c>
      <c r="I65" s="60">
        <v>0</v>
      </c>
      <c r="J65" s="60">
        <v>67.8</v>
      </c>
      <c r="K65" s="164">
        <v>0</v>
      </c>
      <c r="L65" s="39">
        <f t="shared" si="4"/>
        <v>-222.60000000000002</v>
      </c>
      <c r="M65" s="174">
        <f t="shared" si="1"/>
        <v>35.590277777777771</v>
      </c>
    </row>
    <row r="66" spans="1:13" ht="37.5" x14ac:dyDescent="0.3">
      <c r="A66" s="94" t="s">
        <v>127</v>
      </c>
      <c r="B66" s="49">
        <v>164</v>
      </c>
      <c r="C66" s="79"/>
      <c r="D66" s="60">
        <v>750</v>
      </c>
      <c r="E66" s="79">
        <v>800</v>
      </c>
      <c r="F66" s="96">
        <v>500</v>
      </c>
      <c r="G66" s="192">
        <v>492</v>
      </c>
      <c r="H66" s="60">
        <v>281.5</v>
      </c>
      <c r="I66" s="60">
        <v>110.5</v>
      </c>
      <c r="J66" s="60">
        <v>0</v>
      </c>
      <c r="K66" s="164">
        <v>100</v>
      </c>
      <c r="L66" s="39">
        <f t="shared" si="4"/>
        <v>-8</v>
      </c>
      <c r="M66" s="174">
        <f t="shared" si="1"/>
        <v>98.4</v>
      </c>
    </row>
    <row r="67" spans="1:13" ht="19.5" x14ac:dyDescent="0.3">
      <c r="A67" s="57" t="s">
        <v>57</v>
      </c>
      <c r="B67" s="49">
        <v>165</v>
      </c>
      <c r="C67" s="79"/>
      <c r="D67" s="60">
        <v>30</v>
      </c>
      <c r="E67" s="79">
        <v>31.6</v>
      </c>
      <c r="F67" s="96">
        <v>31.6</v>
      </c>
      <c r="G67" s="192">
        <v>0</v>
      </c>
      <c r="H67" s="60">
        <v>0</v>
      </c>
      <c r="I67" s="60">
        <v>0</v>
      </c>
      <c r="J67" s="60">
        <v>0</v>
      </c>
      <c r="K67" s="164">
        <v>0</v>
      </c>
      <c r="L67" s="39">
        <f t="shared" si="4"/>
        <v>-31.6</v>
      </c>
      <c r="M67" s="174">
        <f t="shared" si="1"/>
        <v>0</v>
      </c>
    </row>
    <row r="68" spans="1:13" ht="19.5" x14ac:dyDescent="0.3">
      <c r="A68" s="57" t="s">
        <v>58</v>
      </c>
      <c r="B68" s="49">
        <v>166</v>
      </c>
      <c r="C68" s="79"/>
      <c r="D68" s="60">
        <v>20</v>
      </c>
      <c r="E68" s="79">
        <v>20</v>
      </c>
      <c r="F68" s="96">
        <v>20</v>
      </c>
      <c r="G68" s="192">
        <v>0</v>
      </c>
      <c r="H68" s="60">
        <v>0</v>
      </c>
      <c r="I68" s="60">
        <v>0</v>
      </c>
      <c r="J68" s="60">
        <v>0</v>
      </c>
      <c r="K68" s="164">
        <v>0</v>
      </c>
      <c r="L68" s="39">
        <f t="shared" si="4"/>
        <v>-20</v>
      </c>
      <c r="M68" s="174">
        <f t="shared" si="1"/>
        <v>0</v>
      </c>
    </row>
    <row r="69" spans="1:13" ht="40.5" x14ac:dyDescent="0.3">
      <c r="A69" s="95" t="s">
        <v>81</v>
      </c>
      <c r="B69" s="87">
        <v>170</v>
      </c>
      <c r="C69" s="77"/>
      <c r="D69" s="96">
        <f>D70+D71+D72+D73+D74</f>
        <v>1100.7</v>
      </c>
      <c r="E69" s="69">
        <v>600</v>
      </c>
      <c r="F69" s="96">
        <v>511.2</v>
      </c>
      <c r="G69" s="192">
        <v>321.99</v>
      </c>
      <c r="H69" s="68">
        <f>H70+H71</f>
        <v>59</v>
      </c>
      <c r="I69" s="68">
        <f>I70+I71+I72+I73+I74</f>
        <v>4</v>
      </c>
      <c r="J69" s="68">
        <f>J70+J71+J72+J73+J74</f>
        <v>100.4</v>
      </c>
      <c r="K69" s="68">
        <f>K70+K71+K72+K73+K74</f>
        <v>347.8</v>
      </c>
      <c r="L69" s="39">
        <f t="shared" si="4"/>
        <v>-189.20999999999998</v>
      </c>
      <c r="M69" s="174">
        <f t="shared" si="1"/>
        <v>62.987089201877936</v>
      </c>
    </row>
    <row r="70" spans="1:13" ht="19.5" x14ac:dyDescent="0.3">
      <c r="A70" s="97" t="s">
        <v>128</v>
      </c>
      <c r="B70" s="49">
        <v>171</v>
      </c>
      <c r="C70" s="77"/>
      <c r="D70" s="60">
        <v>508.7</v>
      </c>
      <c r="E70" s="69">
        <v>250</v>
      </c>
      <c r="F70" s="96">
        <v>250</v>
      </c>
      <c r="G70" s="192">
        <v>124.19</v>
      </c>
      <c r="H70" s="68">
        <v>0</v>
      </c>
      <c r="I70" s="68">
        <v>0</v>
      </c>
      <c r="J70" s="68">
        <v>90</v>
      </c>
      <c r="K70" s="68">
        <v>160</v>
      </c>
      <c r="L70" s="39">
        <f t="shared" si="4"/>
        <v>-125.81</v>
      </c>
      <c r="M70" s="174">
        <f t="shared" si="1"/>
        <v>49.675999999999995</v>
      </c>
    </row>
    <row r="71" spans="1:13" ht="19.5" x14ac:dyDescent="0.3">
      <c r="A71" s="57" t="s">
        <v>62</v>
      </c>
      <c r="B71" s="49">
        <v>172</v>
      </c>
      <c r="C71" s="79">
        <v>-134.19999999999999</v>
      </c>
      <c r="D71" s="60">
        <v>540</v>
      </c>
      <c r="E71" s="79">
        <v>350</v>
      </c>
      <c r="F71" s="96">
        <v>256.2</v>
      </c>
      <c r="G71" s="192">
        <v>186.9</v>
      </c>
      <c r="H71" s="60">
        <v>59</v>
      </c>
      <c r="I71" s="60">
        <v>4</v>
      </c>
      <c r="J71" s="60">
        <v>10.4</v>
      </c>
      <c r="K71" s="164">
        <v>182.8</v>
      </c>
      <c r="L71" s="39">
        <f t="shared" si="4"/>
        <v>-69.299999999999983</v>
      </c>
      <c r="M71" s="174">
        <f t="shared" si="1"/>
        <v>72.950819672131146</v>
      </c>
    </row>
    <row r="72" spans="1:13" ht="19.5" x14ac:dyDescent="0.3">
      <c r="A72" s="98" t="s">
        <v>63</v>
      </c>
      <c r="B72" s="49">
        <v>173</v>
      </c>
      <c r="C72" s="77"/>
      <c r="D72" s="60">
        <v>31.56</v>
      </c>
      <c r="E72" s="79">
        <v>0</v>
      </c>
      <c r="F72" s="96">
        <v>5</v>
      </c>
      <c r="G72" s="192">
        <v>10.9</v>
      </c>
      <c r="H72" s="60">
        <v>0</v>
      </c>
      <c r="I72" s="60">
        <v>0</v>
      </c>
      <c r="J72" s="60">
        <v>0</v>
      </c>
      <c r="K72" s="164">
        <v>5</v>
      </c>
      <c r="L72" s="39">
        <f t="shared" si="4"/>
        <v>5.9</v>
      </c>
      <c r="M72" s="174">
        <f t="shared" si="1"/>
        <v>218.00000000000003</v>
      </c>
    </row>
    <row r="73" spans="1:13" ht="19.5" x14ac:dyDescent="0.3">
      <c r="A73" s="57" t="s">
        <v>64</v>
      </c>
      <c r="B73" s="49">
        <v>173</v>
      </c>
      <c r="C73" s="77"/>
      <c r="D73" s="60">
        <v>20</v>
      </c>
      <c r="E73" s="79">
        <v>0</v>
      </c>
      <c r="F73" s="96">
        <v>0</v>
      </c>
      <c r="G73" s="192">
        <v>0</v>
      </c>
      <c r="H73" s="60">
        <v>0</v>
      </c>
      <c r="I73" s="60">
        <v>0</v>
      </c>
      <c r="J73" s="60">
        <v>0</v>
      </c>
      <c r="K73" s="164">
        <v>0</v>
      </c>
      <c r="L73" s="39">
        <f t="shared" si="4"/>
        <v>0</v>
      </c>
      <c r="M73" s="174">
        <v>0</v>
      </c>
    </row>
    <row r="74" spans="1:13" ht="37.5" x14ac:dyDescent="0.3">
      <c r="A74" s="57" t="s">
        <v>129</v>
      </c>
      <c r="B74" s="49">
        <v>174</v>
      </c>
      <c r="C74" s="77"/>
      <c r="D74" s="60">
        <v>0.44</v>
      </c>
      <c r="E74" s="79">
        <v>0</v>
      </c>
      <c r="F74" s="96">
        <v>0</v>
      </c>
      <c r="G74" s="192">
        <v>0</v>
      </c>
      <c r="H74" s="60">
        <v>0</v>
      </c>
      <c r="I74" s="60">
        <v>0</v>
      </c>
      <c r="J74" s="60">
        <v>0</v>
      </c>
      <c r="K74" s="164">
        <v>0</v>
      </c>
      <c r="L74" s="39">
        <f t="shared" si="4"/>
        <v>0</v>
      </c>
      <c r="M74" s="174">
        <v>0</v>
      </c>
    </row>
    <row r="75" spans="1:13" ht="19.5" x14ac:dyDescent="0.3">
      <c r="A75" s="57" t="s">
        <v>130</v>
      </c>
      <c r="B75" s="87">
        <v>180</v>
      </c>
      <c r="C75" s="88">
        <v>-109.7</v>
      </c>
      <c r="D75" s="89">
        <v>0</v>
      </c>
      <c r="E75" s="88">
        <v>0</v>
      </c>
      <c r="F75" s="96">
        <v>0</v>
      </c>
      <c r="G75" s="192">
        <v>0</v>
      </c>
      <c r="H75" s="60">
        <v>0</v>
      </c>
      <c r="I75" s="60">
        <v>0</v>
      </c>
      <c r="J75" s="60">
        <v>0</v>
      </c>
      <c r="K75" s="164">
        <v>0</v>
      </c>
      <c r="L75" s="39">
        <f t="shared" si="4"/>
        <v>0</v>
      </c>
      <c r="M75" s="174">
        <v>0</v>
      </c>
    </row>
    <row r="76" spans="1:13" ht="22.5" x14ac:dyDescent="0.3">
      <c r="A76" s="86" t="s">
        <v>131</v>
      </c>
      <c r="B76" s="99">
        <v>190</v>
      </c>
      <c r="C76" s="100"/>
      <c r="D76" s="101">
        <f>D77+D78+D79+D80+D81+D83</f>
        <v>290</v>
      </c>
      <c r="E76" s="200">
        <v>463.9</v>
      </c>
      <c r="F76" s="193">
        <v>453.85</v>
      </c>
      <c r="G76" s="194">
        <v>312.89999999999998</v>
      </c>
      <c r="H76" s="193">
        <f>H77+H78+H79+H80+H81+H83+H82</f>
        <v>191.10000000000002</v>
      </c>
      <c r="I76" s="193">
        <f t="shared" ref="I76:K76" si="8">I77+I78+I79+I80+I81+I83+I82</f>
        <v>32.65</v>
      </c>
      <c r="J76" s="193">
        <f t="shared" si="8"/>
        <v>57.55</v>
      </c>
      <c r="K76" s="193">
        <f t="shared" si="8"/>
        <v>31.599999999999998</v>
      </c>
      <c r="L76" s="39">
        <f t="shared" si="4"/>
        <v>-140.95000000000005</v>
      </c>
      <c r="M76" s="174">
        <f t="shared" si="1"/>
        <v>68.943483529800588</v>
      </c>
    </row>
    <row r="77" spans="1:13" ht="19.5" x14ac:dyDescent="0.3">
      <c r="A77" s="57" t="s">
        <v>75</v>
      </c>
      <c r="B77" s="49">
        <v>191</v>
      </c>
      <c r="C77" s="79"/>
      <c r="D77" s="60">
        <v>30</v>
      </c>
      <c r="E77" s="69">
        <v>36</v>
      </c>
      <c r="F77" s="96">
        <v>36</v>
      </c>
      <c r="G77" s="192">
        <v>36</v>
      </c>
      <c r="H77" s="68">
        <v>9</v>
      </c>
      <c r="I77" s="68">
        <v>9</v>
      </c>
      <c r="J77" s="68">
        <v>9</v>
      </c>
      <c r="K77" s="68">
        <v>9</v>
      </c>
      <c r="L77" s="39">
        <f t="shared" si="4"/>
        <v>0</v>
      </c>
      <c r="M77" s="174">
        <f t="shared" si="1"/>
        <v>100</v>
      </c>
    </row>
    <row r="78" spans="1:13" ht="19.5" x14ac:dyDescent="0.3">
      <c r="A78" s="57" t="s">
        <v>76</v>
      </c>
      <c r="B78" s="49">
        <v>192</v>
      </c>
      <c r="C78" s="79"/>
      <c r="D78" s="60">
        <v>25</v>
      </c>
      <c r="E78" s="79">
        <v>30</v>
      </c>
      <c r="F78" s="96">
        <v>45</v>
      </c>
      <c r="G78" s="192">
        <v>38.9</v>
      </c>
      <c r="H78" s="60">
        <v>7.5</v>
      </c>
      <c r="I78" s="60">
        <v>7.5</v>
      </c>
      <c r="J78" s="60">
        <v>7.5</v>
      </c>
      <c r="K78" s="164">
        <v>16.399999999999999</v>
      </c>
      <c r="L78" s="39">
        <f t="shared" si="4"/>
        <v>-6.1000000000000014</v>
      </c>
      <c r="M78" s="174">
        <f t="shared" si="1"/>
        <v>86.444444444444443</v>
      </c>
    </row>
    <row r="79" spans="1:13" ht="37.5" x14ac:dyDescent="0.3">
      <c r="A79" s="57" t="s">
        <v>132</v>
      </c>
      <c r="B79" s="49">
        <v>193</v>
      </c>
      <c r="C79" s="79"/>
      <c r="D79" s="60">
        <v>145</v>
      </c>
      <c r="E79" s="79">
        <v>210.9</v>
      </c>
      <c r="F79" s="96">
        <v>222.9</v>
      </c>
      <c r="G79" s="192">
        <v>159.9</v>
      </c>
      <c r="H79" s="60">
        <v>159.9</v>
      </c>
      <c r="I79" s="60">
        <v>0</v>
      </c>
      <c r="J79" s="60">
        <v>0</v>
      </c>
      <c r="K79" s="164">
        <v>0</v>
      </c>
      <c r="L79" s="39">
        <f t="shared" si="4"/>
        <v>-63</v>
      </c>
      <c r="M79" s="174">
        <f t="shared" si="1"/>
        <v>71.736204576043079</v>
      </c>
    </row>
    <row r="80" spans="1:13" ht="19.5" x14ac:dyDescent="0.3">
      <c r="A80" s="93" t="s">
        <v>54</v>
      </c>
      <c r="B80" s="49">
        <v>194</v>
      </c>
      <c r="C80" s="79"/>
      <c r="D80" s="60">
        <v>2</v>
      </c>
      <c r="E80" s="79">
        <v>17</v>
      </c>
      <c r="F80" s="96">
        <v>5</v>
      </c>
      <c r="G80" s="192">
        <v>0</v>
      </c>
      <c r="H80" s="60">
        <v>0</v>
      </c>
      <c r="I80" s="60">
        <v>0</v>
      </c>
      <c r="J80" s="60">
        <v>0</v>
      </c>
      <c r="K80" s="164">
        <v>0</v>
      </c>
      <c r="L80" s="39">
        <f t="shared" si="4"/>
        <v>-5</v>
      </c>
      <c r="M80" s="174">
        <f t="shared" si="1"/>
        <v>0</v>
      </c>
    </row>
    <row r="81" spans="1:13" ht="37.5" x14ac:dyDescent="0.3">
      <c r="A81" s="57" t="s">
        <v>77</v>
      </c>
      <c r="B81" s="49">
        <v>195</v>
      </c>
      <c r="C81" s="79"/>
      <c r="D81" s="60">
        <v>80</v>
      </c>
      <c r="E81" s="79">
        <v>155</v>
      </c>
      <c r="F81" s="96">
        <v>50</v>
      </c>
      <c r="G81" s="192">
        <v>39.4</v>
      </c>
      <c r="H81" s="60">
        <v>11.3</v>
      </c>
      <c r="I81" s="60">
        <v>6.25</v>
      </c>
      <c r="J81" s="60">
        <v>15.65</v>
      </c>
      <c r="K81" s="164">
        <v>6.2</v>
      </c>
      <c r="L81" s="39">
        <f t="shared" si="4"/>
        <v>-10.600000000000001</v>
      </c>
      <c r="M81" s="174">
        <f t="shared" si="1"/>
        <v>78.8</v>
      </c>
    </row>
    <row r="82" spans="1:13" ht="19.5" x14ac:dyDescent="0.3">
      <c r="A82" s="57" t="s">
        <v>133</v>
      </c>
      <c r="B82" s="49">
        <v>195</v>
      </c>
      <c r="C82" s="79"/>
      <c r="D82" s="60">
        <v>0</v>
      </c>
      <c r="E82" s="102">
        <v>0</v>
      </c>
      <c r="F82" s="96">
        <v>54.95</v>
      </c>
      <c r="G82" s="192">
        <v>4.5999999999999996</v>
      </c>
      <c r="H82" s="60">
        <v>1</v>
      </c>
      <c r="I82" s="60">
        <v>2.4</v>
      </c>
      <c r="J82" s="60">
        <v>1.2</v>
      </c>
      <c r="K82" s="164">
        <v>0</v>
      </c>
      <c r="L82" s="39">
        <f t="shared" si="4"/>
        <v>-50.35</v>
      </c>
      <c r="M82" s="174">
        <f t="shared" si="1"/>
        <v>8.3712465878070965</v>
      </c>
    </row>
    <row r="83" spans="1:13" ht="37.5" x14ac:dyDescent="0.3">
      <c r="A83" s="103" t="s">
        <v>78</v>
      </c>
      <c r="B83" s="49">
        <v>196</v>
      </c>
      <c r="C83" s="79"/>
      <c r="D83" s="60">
        <v>8</v>
      </c>
      <c r="E83" s="79">
        <v>15</v>
      </c>
      <c r="F83" s="96">
        <v>40</v>
      </c>
      <c r="G83" s="192">
        <v>34.1</v>
      </c>
      <c r="H83" s="60">
        <v>2.4</v>
      </c>
      <c r="I83" s="60">
        <v>7.5</v>
      </c>
      <c r="J83" s="60">
        <v>24.2</v>
      </c>
      <c r="K83" s="164">
        <v>0</v>
      </c>
      <c r="L83" s="39">
        <f t="shared" si="4"/>
        <v>-5.8999999999999986</v>
      </c>
      <c r="M83" s="174">
        <f t="shared" si="1"/>
        <v>85.25</v>
      </c>
    </row>
    <row r="84" spans="1:13" ht="19.5" x14ac:dyDescent="0.3">
      <c r="A84" s="104" t="s">
        <v>87</v>
      </c>
      <c r="B84" s="49">
        <v>200</v>
      </c>
      <c r="C84" s="77"/>
      <c r="D84" s="60">
        <v>300</v>
      </c>
      <c r="E84" s="79">
        <v>300</v>
      </c>
      <c r="F84" s="96">
        <v>300</v>
      </c>
      <c r="G84" s="192">
        <v>300</v>
      </c>
      <c r="H84" s="60">
        <v>75</v>
      </c>
      <c r="I84" s="60">
        <v>75</v>
      </c>
      <c r="J84" s="60">
        <v>75</v>
      </c>
      <c r="K84" s="164">
        <v>75</v>
      </c>
      <c r="L84" s="39">
        <f t="shared" si="4"/>
        <v>0</v>
      </c>
      <c r="M84" s="174">
        <f t="shared" si="1"/>
        <v>100</v>
      </c>
    </row>
    <row r="85" spans="1:13" ht="30" customHeight="1" x14ac:dyDescent="0.3">
      <c r="A85" s="105" t="s">
        <v>134</v>
      </c>
      <c r="B85" s="106">
        <v>210</v>
      </c>
      <c r="C85" s="107"/>
      <c r="D85" s="108">
        <f>D86+D87+D88+D89+D90+D91+D92+D93+D94+D95+D96+D97+D98+D99+D100</f>
        <v>422.38000000000005</v>
      </c>
      <c r="E85" s="201">
        <v>537.4</v>
      </c>
      <c r="F85" s="130">
        <v>591.4</v>
      </c>
      <c r="G85" s="195">
        <v>468.09</v>
      </c>
      <c r="H85" s="130">
        <f>H86+H87+H88+H89+H90+H91+H92+H93+H94+H95+H96+H97+H98+H99+H100</f>
        <v>99.11</v>
      </c>
      <c r="I85" s="130">
        <f t="shared" ref="I85" si="9">I86+I87+I88+I89+I90+I91+I92+I93+I94+I95+I96+I97+I98+I99+I100</f>
        <v>70.680000000000007</v>
      </c>
      <c r="J85" s="130">
        <f>J86+J87+J88+J89+J90+J91+J92+J93+J94+J95+J96+J97+J98+J99+J100+J101</f>
        <v>108.71</v>
      </c>
      <c r="K85" s="130">
        <f>K86+K87+K88+K89+K90+K91+K92+K93+K94+K95+K96+K97+K98+K99+K100+K101</f>
        <v>189.58</v>
      </c>
      <c r="L85" s="39">
        <f t="shared" si="4"/>
        <v>-123.31</v>
      </c>
      <c r="M85" s="174">
        <f t="shared" si="1"/>
        <v>79.149475820087929</v>
      </c>
    </row>
    <row r="86" spans="1:13" ht="19.5" x14ac:dyDescent="0.3">
      <c r="A86" s="57" t="s">
        <v>135</v>
      </c>
      <c r="B86" s="49">
        <v>211</v>
      </c>
      <c r="C86" s="77"/>
      <c r="D86" s="60">
        <v>80.319999999999993</v>
      </c>
      <c r="E86" s="109">
        <v>86.4</v>
      </c>
      <c r="F86" s="96">
        <v>86.4</v>
      </c>
      <c r="G86" s="192">
        <v>85.9</v>
      </c>
      <c r="H86" s="109">
        <v>21.48</v>
      </c>
      <c r="I86" s="109">
        <v>21.48</v>
      </c>
      <c r="J86" s="109">
        <v>21.48</v>
      </c>
      <c r="K86" s="109">
        <v>21.46</v>
      </c>
      <c r="L86" s="39">
        <f t="shared" si="4"/>
        <v>-0.5</v>
      </c>
      <c r="M86" s="174">
        <f t="shared" si="1"/>
        <v>99.421296296296291</v>
      </c>
    </row>
    <row r="87" spans="1:13" ht="19.5" x14ac:dyDescent="0.3">
      <c r="A87" s="57" t="s">
        <v>65</v>
      </c>
      <c r="B87" s="49">
        <v>212</v>
      </c>
      <c r="C87" s="77"/>
      <c r="D87" s="60">
        <v>15.6</v>
      </c>
      <c r="E87" s="110">
        <v>15.6</v>
      </c>
      <c r="F87" s="96">
        <v>15.6</v>
      </c>
      <c r="G87" s="192">
        <v>15.6</v>
      </c>
      <c r="H87" s="110">
        <v>3.9</v>
      </c>
      <c r="I87" s="110">
        <v>3.9</v>
      </c>
      <c r="J87" s="110">
        <v>3.9</v>
      </c>
      <c r="K87" s="110">
        <v>3.9</v>
      </c>
      <c r="L87" s="39">
        <f t="shared" si="4"/>
        <v>0</v>
      </c>
      <c r="M87" s="174">
        <f t="shared" si="1"/>
        <v>100</v>
      </c>
    </row>
    <row r="88" spans="1:13" ht="19.5" x14ac:dyDescent="0.3">
      <c r="A88" s="57" t="s">
        <v>66</v>
      </c>
      <c r="B88" s="49">
        <v>213</v>
      </c>
      <c r="C88" s="77"/>
      <c r="D88" s="60">
        <v>7.2</v>
      </c>
      <c r="E88" s="110">
        <v>22.8</v>
      </c>
      <c r="F88" s="96">
        <v>9.6</v>
      </c>
      <c r="G88" s="192">
        <v>9.6</v>
      </c>
      <c r="H88" s="110">
        <v>2.4</v>
      </c>
      <c r="I88" s="110">
        <v>2.4</v>
      </c>
      <c r="J88" s="110">
        <v>2.4</v>
      </c>
      <c r="K88" s="110">
        <v>2.4</v>
      </c>
      <c r="L88" s="39">
        <f t="shared" si="4"/>
        <v>0</v>
      </c>
      <c r="M88" s="174">
        <f t="shared" si="1"/>
        <v>100</v>
      </c>
    </row>
    <row r="89" spans="1:13" ht="19.5" x14ac:dyDescent="0.3">
      <c r="A89" s="57" t="s">
        <v>67</v>
      </c>
      <c r="B89" s="49">
        <v>214</v>
      </c>
      <c r="C89" s="77"/>
      <c r="D89" s="60">
        <v>13</v>
      </c>
      <c r="E89" s="110">
        <v>20</v>
      </c>
      <c r="F89" s="96">
        <v>27</v>
      </c>
      <c r="G89" s="192">
        <v>19</v>
      </c>
      <c r="H89" s="110">
        <v>0</v>
      </c>
      <c r="I89" s="110">
        <v>0</v>
      </c>
      <c r="J89" s="111">
        <v>19</v>
      </c>
      <c r="K89" s="110">
        <v>0</v>
      </c>
      <c r="L89" s="39">
        <f t="shared" si="4"/>
        <v>-8</v>
      </c>
      <c r="M89" s="174">
        <f t="shared" si="1"/>
        <v>70.370370370370367</v>
      </c>
    </row>
    <row r="90" spans="1:13" ht="19.5" x14ac:dyDescent="0.3">
      <c r="A90" s="57" t="s">
        <v>68</v>
      </c>
      <c r="B90" s="49">
        <v>215</v>
      </c>
      <c r="C90" s="77"/>
      <c r="D90" s="60">
        <v>0.52</v>
      </c>
      <c r="E90" s="112">
        <v>3</v>
      </c>
      <c r="F90" s="96">
        <v>3</v>
      </c>
      <c r="G90" s="192">
        <v>0.3</v>
      </c>
      <c r="H90" s="112">
        <v>0</v>
      </c>
      <c r="I90" s="112">
        <v>0.1</v>
      </c>
      <c r="J90" s="112">
        <v>0.1</v>
      </c>
      <c r="K90" s="112">
        <v>0.1</v>
      </c>
      <c r="L90" s="39">
        <f t="shared" si="4"/>
        <v>-2.7</v>
      </c>
      <c r="M90" s="174">
        <f t="shared" si="1"/>
        <v>10</v>
      </c>
    </row>
    <row r="91" spans="1:13" ht="19.5" x14ac:dyDescent="0.3">
      <c r="A91" s="57" t="s">
        <v>69</v>
      </c>
      <c r="B91" s="49">
        <v>216</v>
      </c>
      <c r="C91" s="77"/>
      <c r="D91" s="60">
        <v>90</v>
      </c>
      <c r="E91" s="113">
        <v>90</v>
      </c>
      <c r="F91" s="96">
        <v>90</v>
      </c>
      <c r="G91" s="192">
        <v>55.3</v>
      </c>
      <c r="H91" s="113">
        <v>13.83</v>
      </c>
      <c r="I91" s="113">
        <v>13.8</v>
      </c>
      <c r="J91" s="113">
        <v>13.83</v>
      </c>
      <c r="K91" s="113">
        <v>13.83</v>
      </c>
      <c r="L91" s="39">
        <f t="shared" si="4"/>
        <v>-34.700000000000003</v>
      </c>
      <c r="M91" s="174">
        <f t="shared" si="1"/>
        <v>61.444444444444443</v>
      </c>
    </row>
    <row r="92" spans="1:13" ht="19.5" x14ac:dyDescent="0.3">
      <c r="A92" s="57" t="s">
        <v>70</v>
      </c>
      <c r="B92" s="49">
        <v>217</v>
      </c>
      <c r="C92" s="77"/>
      <c r="D92" s="60">
        <v>49</v>
      </c>
      <c r="E92" s="112">
        <v>49</v>
      </c>
      <c r="F92" s="96">
        <v>49</v>
      </c>
      <c r="G92" s="192">
        <v>103.3</v>
      </c>
      <c r="H92" s="112">
        <v>0</v>
      </c>
      <c r="I92" s="112">
        <v>0</v>
      </c>
      <c r="J92" s="114">
        <v>0</v>
      </c>
      <c r="K92" s="112">
        <v>103.3</v>
      </c>
      <c r="L92" s="39">
        <f t="shared" si="4"/>
        <v>54.3</v>
      </c>
      <c r="M92" s="174">
        <f t="shared" si="1"/>
        <v>210.81632653061223</v>
      </c>
    </row>
    <row r="93" spans="1:13" ht="19.5" x14ac:dyDescent="0.3">
      <c r="A93" s="57" t="s">
        <v>71</v>
      </c>
      <c r="B93" s="49">
        <v>218</v>
      </c>
      <c r="C93" s="77"/>
      <c r="D93" s="60">
        <v>23</v>
      </c>
      <c r="E93" s="112">
        <v>30</v>
      </c>
      <c r="F93" s="96">
        <v>30</v>
      </c>
      <c r="G93" s="192">
        <v>13.2</v>
      </c>
      <c r="H93" s="112">
        <v>0</v>
      </c>
      <c r="I93" s="112">
        <v>0</v>
      </c>
      <c r="J93" s="114">
        <v>13.2</v>
      </c>
      <c r="K93" s="112">
        <v>0</v>
      </c>
      <c r="L93" s="39">
        <f t="shared" si="4"/>
        <v>-16.8</v>
      </c>
      <c r="M93" s="174">
        <f t="shared" si="1"/>
        <v>44</v>
      </c>
    </row>
    <row r="94" spans="1:13" ht="34.9" customHeight="1" x14ac:dyDescent="0.3">
      <c r="A94" s="57" t="s">
        <v>136</v>
      </c>
      <c r="B94" s="49">
        <v>219</v>
      </c>
      <c r="C94" s="77"/>
      <c r="D94" s="60">
        <v>45.84</v>
      </c>
      <c r="E94" s="112">
        <v>90</v>
      </c>
      <c r="F94" s="96">
        <v>153.19999999999999</v>
      </c>
      <c r="G94" s="192">
        <v>84.6</v>
      </c>
      <c r="H94" s="112">
        <v>15.5</v>
      </c>
      <c r="I94" s="112">
        <v>20</v>
      </c>
      <c r="J94" s="112">
        <v>23.1</v>
      </c>
      <c r="K94" s="112">
        <v>26</v>
      </c>
      <c r="L94" s="39">
        <f t="shared" si="4"/>
        <v>-68.599999999999994</v>
      </c>
      <c r="M94" s="174">
        <f t="shared" si="1"/>
        <v>55.221932114882513</v>
      </c>
    </row>
    <row r="95" spans="1:13" ht="19.5" x14ac:dyDescent="0.3">
      <c r="A95" s="57" t="s">
        <v>72</v>
      </c>
      <c r="B95" s="49">
        <v>220</v>
      </c>
      <c r="C95" s="77"/>
      <c r="D95" s="60">
        <v>1.3</v>
      </c>
      <c r="E95" s="114">
        <v>1</v>
      </c>
      <c r="F95" s="96">
        <v>1</v>
      </c>
      <c r="G95" s="192">
        <v>0</v>
      </c>
      <c r="H95" s="114">
        <v>0</v>
      </c>
      <c r="I95" s="114">
        <v>0</v>
      </c>
      <c r="J95" s="114">
        <v>0</v>
      </c>
      <c r="K95" s="114">
        <v>0</v>
      </c>
      <c r="L95" s="39">
        <f t="shared" si="4"/>
        <v>-1</v>
      </c>
      <c r="M95" s="174">
        <f t="shared" si="1"/>
        <v>0</v>
      </c>
    </row>
    <row r="96" spans="1:13" ht="19.5" x14ac:dyDescent="0.3">
      <c r="A96" s="57" t="s">
        <v>73</v>
      </c>
      <c r="B96" s="49">
        <v>221</v>
      </c>
      <c r="C96" s="77"/>
      <c r="D96" s="60">
        <v>25</v>
      </c>
      <c r="E96" s="115">
        <v>25</v>
      </c>
      <c r="F96" s="96">
        <v>25</v>
      </c>
      <c r="G96" s="192">
        <v>4.99</v>
      </c>
      <c r="H96" s="115">
        <v>0</v>
      </c>
      <c r="I96" s="115">
        <v>0</v>
      </c>
      <c r="J96" s="115">
        <v>0</v>
      </c>
      <c r="K96" s="115">
        <v>4.99</v>
      </c>
      <c r="L96" s="39">
        <f t="shared" si="4"/>
        <v>-20.009999999999998</v>
      </c>
      <c r="M96" s="174">
        <f t="shared" si="1"/>
        <v>19.96</v>
      </c>
    </row>
    <row r="97" spans="1:13" ht="37.5" x14ac:dyDescent="0.3">
      <c r="A97" s="57" t="s">
        <v>137</v>
      </c>
      <c r="B97" s="49">
        <v>222</v>
      </c>
      <c r="C97" s="77"/>
      <c r="D97" s="60">
        <v>26</v>
      </c>
      <c r="E97" s="112">
        <v>40</v>
      </c>
      <c r="F97" s="96">
        <v>15</v>
      </c>
      <c r="G97" s="192">
        <v>0</v>
      </c>
      <c r="H97" s="112">
        <v>0</v>
      </c>
      <c r="I97" s="112">
        <v>0</v>
      </c>
      <c r="J97" s="112">
        <v>0</v>
      </c>
      <c r="K97" s="112">
        <v>0</v>
      </c>
      <c r="L97" s="39">
        <f t="shared" si="4"/>
        <v>-15</v>
      </c>
      <c r="M97" s="174">
        <f t="shared" si="1"/>
        <v>0</v>
      </c>
    </row>
    <row r="98" spans="1:13" ht="19.5" x14ac:dyDescent="0.3">
      <c r="A98" s="57" t="s">
        <v>138</v>
      </c>
      <c r="B98" s="49">
        <v>223</v>
      </c>
      <c r="C98" s="77"/>
      <c r="D98" s="60">
        <v>4</v>
      </c>
      <c r="E98" s="112">
        <v>8</v>
      </c>
      <c r="F98" s="96">
        <v>63</v>
      </c>
      <c r="G98" s="192">
        <v>62.7</v>
      </c>
      <c r="H98" s="112">
        <v>42</v>
      </c>
      <c r="I98" s="112">
        <v>2</v>
      </c>
      <c r="J98" s="112">
        <v>11.7</v>
      </c>
      <c r="K98" s="112">
        <v>7</v>
      </c>
      <c r="L98" s="39">
        <f t="shared" si="4"/>
        <v>-0.29999999999999716</v>
      </c>
      <c r="M98" s="174">
        <f t="shared" si="1"/>
        <v>99.523809523809518</v>
      </c>
    </row>
    <row r="99" spans="1:13" ht="19.5" x14ac:dyDescent="0.3">
      <c r="A99" s="57" t="s">
        <v>74</v>
      </c>
      <c r="B99" s="49">
        <v>224</v>
      </c>
      <c r="C99" s="77"/>
      <c r="D99" s="60">
        <v>6.6</v>
      </c>
      <c r="E99" s="112">
        <v>6.6</v>
      </c>
      <c r="F99" s="96">
        <v>6.6</v>
      </c>
      <c r="G99" s="192">
        <v>6.6</v>
      </c>
      <c r="H99" s="112">
        <v>0</v>
      </c>
      <c r="I99" s="112">
        <v>0</v>
      </c>
      <c r="J99" s="112">
        <v>0</v>
      </c>
      <c r="K99" s="112">
        <v>6.6</v>
      </c>
      <c r="L99" s="39">
        <f t="shared" si="4"/>
        <v>0</v>
      </c>
      <c r="M99" s="174">
        <f t="shared" si="1"/>
        <v>100</v>
      </c>
    </row>
    <row r="100" spans="1:13" ht="19.5" x14ac:dyDescent="0.3">
      <c r="A100" s="57" t="s">
        <v>139</v>
      </c>
      <c r="B100" s="49">
        <v>225</v>
      </c>
      <c r="C100" s="77"/>
      <c r="D100" s="60">
        <v>35</v>
      </c>
      <c r="E100" s="112">
        <v>50</v>
      </c>
      <c r="F100" s="96">
        <v>20</v>
      </c>
      <c r="G100" s="192">
        <v>7</v>
      </c>
      <c r="H100" s="112">
        <v>0</v>
      </c>
      <c r="I100" s="112">
        <v>7</v>
      </c>
      <c r="J100" s="112">
        <v>0</v>
      </c>
      <c r="K100" s="112">
        <v>0</v>
      </c>
      <c r="L100" s="39">
        <f t="shared" si="4"/>
        <v>-13</v>
      </c>
      <c r="M100" s="174">
        <f t="shared" si="1"/>
        <v>35</v>
      </c>
    </row>
    <row r="101" spans="1:13" ht="19.5" x14ac:dyDescent="0.3">
      <c r="A101" s="57" t="s">
        <v>140</v>
      </c>
      <c r="B101" s="49">
        <v>226</v>
      </c>
      <c r="C101" s="77"/>
      <c r="D101" s="60">
        <v>0</v>
      </c>
      <c r="E101" s="112">
        <v>0</v>
      </c>
      <c r="F101" s="96">
        <v>65</v>
      </c>
      <c r="G101" s="192">
        <v>0</v>
      </c>
      <c r="H101" s="112">
        <v>0</v>
      </c>
      <c r="I101" s="112">
        <v>0</v>
      </c>
      <c r="J101" s="112">
        <v>0</v>
      </c>
      <c r="K101" s="112">
        <v>0</v>
      </c>
      <c r="L101" s="39">
        <f t="shared" si="4"/>
        <v>-65</v>
      </c>
      <c r="M101" s="174">
        <f t="shared" si="1"/>
        <v>0</v>
      </c>
    </row>
    <row r="102" spans="1:13" ht="131.25" x14ac:dyDescent="0.3">
      <c r="A102" s="75" t="s">
        <v>141</v>
      </c>
      <c r="B102" s="83">
        <v>300</v>
      </c>
      <c r="C102" s="77"/>
      <c r="D102" s="68">
        <f>D49</f>
        <v>1000</v>
      </c>
      <c r="E102" s="121">
        <v>1505.5</v>
      </c>
      <c r="F102" s="68">
        <v>1875.5</v>
      </c>
      <c r="G102" s="179">
        <f>G103+G110+G111+G112+G113+G114+G115</f>
        <v>2040.66</v>
      </c>
      <c r="H102" s="68">
        <f>H103+H111+H112+H113+H114+H110+H115</f>
        <v>872.5</v>
      </c>
      <c r="I102" s="68">
        <f>I103+I111+I112+I113+I114+I110+I115</f>
        <v>402.00000000000006</v>
      </c>
      <c r="J102" s="68">
        <f>J103+J111+J112+J113+J114+J110+J115</f>
        <v>412.45999999999992</v>
      </c>
      <c r="K102" s="68">
        <f t="shared" ref="K102" si="10">K103+K111+K112+K113+K114+K110+K115</f>
        <v>353.7</v>
      </c>
      <c r="L102" s="39">
        <f t="shared" si="4"/>
        <v>165.16000000000008</v>
      </c>
      <c r="M102" s="174">
        <f t="shared" si="1"/>
        <v>108.80618501732873</v>
      </c>
    </row>
    <row r="103" spans="1:13" ht="37.5" x14ac:dyDescent="0.3">
      <c r="A103" s="116" t="s">
        <v>81</v>
      </c>
      <c r="B103" s="83">
        <v>301</v>
      </c>
      <c r="C103" s="77"/>
      <c r="D103" s="60">
        <f>D104+D105</f>
        <v>630.4</v>
      </c>
      <c r="E103" s="117">
        <v>919.3</v>
      </c>
      <c r="F103" s="68">
        <f t="shared" ref="F103:K103" si="11">F104+F105+F107+F108+F109</f>
        <v>1161.0999999999999</v>
      </c>
      <c r="G103" s="179">
        <f t="shared" si="11"/>
        <v>1397.7</v>
      </c>
      <c r="H103" s="60">
        <f t="shared" si="11"/>
        <v>593.5</v>
      </c>
      <c r="I103" s="60">
        <f t="shared" si="11"/>
        <v>194.70000000000002</v>
      </c>
      <c r="J103" s="60">
        <f t="shared" si="11"/>
        <v>334.99999999999994</v>
      </c>
      <c r="K103" s="164">
        <f t="shared" si="11"/>
        <v>274.5</v>
      </c>
      <c r="L103" s="39">
        <f t="shared" si="4"/>
        <v>236.60000000000014</v>
      </c>
      <c r="M103" s="174">
        <f t="shared" si="1"/>
        <v>120.37722849022481</v>
      </c>
    </row>
    <row r="104" spans="1:13" ht="19.5" x14ac:dyDescent="0.3">
      <c r="A104" s="118" t="s">
        <v>82</v>
      </c>
      <c r="B104" s="119">
        <v>302</v>
      </c>
      <c r="C104" s="120"/>
      <c r="D104" s="68">
        <v>90.8</v>
      </c>
      <c r="E104" s="121">
        <v>388.4</v>
      </c>
      <c r="F104" s="68">
        <f>H104+I104+J104+K104</f>
        <v>566</v>
      </c>
      <c r="G104" s="179">
        <v>566</v>
      </c>
      <c r="H104" s="68">
        <v>165.5</v>
      </c>
      <c r="I104" s="68">
        <v>157</v>
      </c>
      <c r="J104" s="68">
        <v>243.5</v>
      </c>
      <c r="K104" s="164">
        <v>0</v>
      </c>
      <c r="L104" s="39">
        <f t="shared" si="4"/>
        <v>0</v>
      </c>
      <c r="M104" s="174">
        <f t="shared" ref="M104:M138" si="12">G104/F104*100</f>
        <v>100</v>
      </c>
    </row>
    <row r="105" spans="1:13" ht="19.5" x14ac:dyDescent="0.3">
      <c r="A105" s="118" t="s">
        <v>62</v>
      </c>
      <c r="B105" s="119">
        <v>303</v>
      </c>
      <c r="C105" s="120"/>
      <c r="D105" s="68">
        <v>539.6</v>
      </c>
      <c r="E105" s="121">
        <v>454.3</v>
      </c>
      <c r="F105" s="68">
        <v>517.6</v>
      </c>
      <c r="G105" s="179">
        <v>754.2</v>
      </c>
      <c r="H105" s="68">
        <v>415.1</v>
      </c>
      <c r="I105" s="68">
        <v>24.8</v>
      </c>
      <c r="J105" s="68">
        <v>77.7</v>
      </c>
      <c r="K105" s="164">
        <v>236.6</v>
      </c>
      <c r="L105" s="39">
        <f t="shared" si="4"/>
        <v>236.60000000000002</v>
      </c>
      <c r="M105" s="174">
        <f t="shared" si="12"/>
        <v>145.7109737248841</v>
      </c>
    </row>
    <row r="106" spans="1:13" ht="1.9" customHeight="1" x14ac:dyDescent="0.3">
      <c r="A106" s="122" t="s">
        <v>63</v>
      </c>
      <c r="B106" s="83"/>
      <c r="C106" s="77"/>
      <c r="D106" s="60">
        <v>0</v>
      </c>
      <c r="E106" s="117"/>
      <c r="F106" s="68">
        <f t="shared" ref="F106:F110" si="13">H106+I106+J106+K106</f>
        <v>0</v>
      </c>
      <c r="G106" s="179"/>
      <c r="H106" s="60"/>
      <c r="I106" s="60"/>
      <c r="J106" s="60"/>
      <c r="K106" s="164"/>
      <c r="L106" s="39">
        <f t="shared" si="4"/>
        <v>0</v>
      </c>
      <c r="M106" s="174" t="e">
        <f t="shared" si="12"/>
        <v>#DIV/0!</v>
      </c>
    </row>
    <row r="107" spans="1:13" ht="19.5" x14ac:dyDescent="0.3">
      <c r="A107" s="123" t="s">
        <v>142</v>
      </c>
      <c r="B107" s="83">
        <v>304</v>
      </c>
      <c r="C107" s="77"/>
      <c r="D107" s="60">
        <v>0</v>
      </c>
      <c r="E107" s="117">
        <v>31.6</v>
      </c>
      <c r="F107" s="68">
        <f t="shared" si="13"/>
        <v>31.6</v>
      </c>
      <c r="G107" s="179">
        <v>31.6</v>
      </c>
      <c r="H107" s="60">
        <v>7.9</v>
      </c>
      <c r="I107" s="60">
        <v>7.9</v>
      </c>
      <c r="J107" s="60">
        <v>7.9</v>
      </c>
      <c r="K107" s="164">
        <v>7.9</v>
      </c>
      <c r="L107" s="39">
        <f t="shared" si="4"/>
        <v>0</v>
      </c>
      <c r="M107" s="174">
        <f t="shared" si="12"/>
        <v>100</v>
      </c>
    </row>
    <row r="108" spans="1:13" ht="19.5" x14ac:dyDescent="0.3">
      <c r="A108" s="122" t="s">
        <v>64</v>
      </c>
      <c r="B108" s="83">
        <v>305</v>
      </c>
      <c r="C108" s="77"/>
      <c r="D108" s="60">
        <v>0</v>
      </c>
      <c r="E108" s="117">
        <v>20</v>
      </c>
      <c r="F108" s="68">
        <f t="shared" si="13"/>
        <v>20.9</v>
      </c>
      <c r="G108" s="179">
        <v>20.9</v>
      </c>
      <c r="H108" s="60">
        <v>5</v>
      </c>
      <c r="I108" s="60">
        <v>5</v>
      </c>
      <c r="J108" s="60">
        <v>5.9</v>
      </c>
      <c r="K108" s="164">
        <v>5</v>
      </c>
      <c r="L108" s="39">
        <f t="shared" si="4"/>
        <v>0</v>
      </c>
      <c r="M108" s="174">
        <f t="shared" si="12"/>
        <v>100</v>
      </c>
    </row>
    <row r="109" spans="1:13" ht="19.5" x14ac:dyDescent="0.3">
      <c r="A109" s="124" t="s">
        <v>143</v>
      </c>
      <c r="B109" s="83">
        <v>306</v>
      </c>
      <c r="C109" s="77"/>
      <c r="D109" s="60">
        <v>0</v>
      </c>
      <c r="E109" s="117">
        <v>25</v>
      </c>
      <c r="F109" s="68">
        <f t="shared" si="13"/>
        <v>25</v>
      </c>
      <c r="G109" s="179">
        <v>25</v>
      </c>
      <c r="H109" s="60">
        <v>0</v>
      </c>
      <c r="I109" s="60">
        <v>0</v>
      </c>
      <c r="J109" s="60">
        <v>0</v>
      </c>
      <c r="K109" s="164">
        <v>25</v>
      </c>
      <c r="L109" s="39">
        <f t="shared" si="4"/>
        <v>0</v>
      </c>
      <c r="M109" s="174">
        <f t="shared" si="12"/>
        <v>100</v>
      </c>
    </row>
    <row r="110" spans="1:13" ht="56.25" x14ac:dyDescent="0.3">
      <c r="A110" s="125" t="s">
        <v>83</v>
      </c>
      <c r="B110" s="83">
        <v>307</v>
      </c>
      <c r="C110" s="77"/>
      <c r="D110" s="60">
        <v>20</v>
      </c>
      <c r="E110" s="117">
        <v>0</v>
      </c>
      <c r="F110" s="68">
        <f t="shared" si="13"/>
        <v>0</v>
      </c>
      <c r="G110" s="179">
        <v>0</v>
      </c>
      <c r="H110" s="60">
        <v>0</v>
      </c>
      <c r="I110" s="60">
        <v>0</v>
      </c>
      <c r="J110" s="60">
        <v>0</v>
      </c>
      <c r="K110" s="164">
        <v>0</v>
      </c>
      <c r="L110" s="39">
        <f t="shared" si="4"/>
        <v>0</v>
      </c>
      <c r="M110" s="174">
        <v>0</v>
      </c>
    </row>
    <row r="111" spans="1:13" ht="56.25" x14ac:dyDescent="0.3">
      <c r="A111" s="125" t="s">
        <v>84</v>
      </c>
      <c r="B111" s="83">
        <v>308</v>
      </c>
      <c r="C111" s="77"/>
      <c r="D111" s="60">
        <v>279.60000000000002</v>
      </c>
      <c r="E111" s="117">
        <v>316.2</v>
      </c>
      <c r="F111" s="68">
        <v>316.2</v>
      </c>
      <c r="G111" s="179">
        <v>314.66000000000003</v>
      </c>
      <c r="H111" s="60">
        <v>79</v>
      </c>
      <c r="I111" s="60">
        <v>79</v>
      </c>
      <c r="J111" s="60">
        <v>77.459999999999994</v>
      </c>
      <c r="K111" s="164">
        <v>79.2</v>
      </c>
      <c r="L111" s="39">
        <f t="shared" si="4"/>
        <v>-1.5399999999999636</v>
      </c>
      <c r="M111" s="174">
        <f t="shared" si="12"/>
        <v>99.512966476913363</v>
      </c>
    </row>
    <row r="112" spans="1:13" ht="37.5" x14ac:dyDescent="0.3">
      <c r="A112" s="125" t="s">
        <v>85</v>
      </c>
      <c r="B112" s="83">
        <v>309</v>
      </c>
      <c r="C112" s="77"/>
      <c r="D112" s="60">
        <v>60</v>
      </c>
      <c r="E112" s="117">
        <v>60</v>
      </c>
      <c r="F112" s="68">
        <f t="shared" ref="F112:F115" si="14">H112+I112+J112+K112</f>
        <v>0</v>
      </c>
      <c r="G112" s="179">
        <v>0</v>
      </c>
      <c r="H112" s="60">
        <v>0</v>
      </c>
      <c r="I112" s="60">
        <v>0</v>
      </c>
      <c r="J112" s="60">
        <v>0</v>
      </c>
      <c r="K112" s="164">
        <v>0</v>
      </c>
      <c r="L112" s="39">
        <f t="shared" si="4"/>
        <v>0</v>
      </c>
      <c r="M112" s="174">
        <v>0</v>
      </c>
    </row>
    <row r="113" spans="1:13" ht="37.5" x14ac:dyDescent="0.3">
      <c r="A113" s="125" t="s">
        <v>86</v>
      </c>
      <c r="B113" s="83">
        <v>310</v>
      </c>
      <c r="C113" s="77"/>
      <c r="D113" s="60">
        <v>10</v>
      </c>
      <c r="E113" s="117">
        <v>10</v>
      </c>
      <c r="F113" s="68">
        <f t="shared" si="14"/>
        <v>8.3000000000000007</v>
      </c>
      <c r="G113" s="179">
        <v>8.3000000000000007</v>
      </c>
      <c r="H113" s="60">
        <v>0</v>
      </c>
      <c r="I113" s="60">
        <v>8.3000000000000007</v>
      </c>
      <c r="J113" s="60">
        <v>0</v>
      </c>
      <c r="K113" s="164">
        <v>0</v>
      </c>
      <c r="L113" s="39">
        <f t="shared" si="4"/>
        <v>0</v>
      </c>
      <c r="M113" s="174">
        <f t="shared" si="12"/>
        <v>100</v>
      </c>
    </row>
    <row r="114" spans="1:13" ht="37.5" x14ac:dyDescent="0.3">
      <c r="A114" s="125" t="s">
        <v>144</v>
      </c>
      <c r="B114" s="83">
        <v>311</v>
      </c>
      <c r="C114" s="77"/>
      <c r="D114" s="60">
        <v>0</v>
      </c>
      <c r="E114" s="117">
        <v>200</v>
      </c>
      <c r="F114" s="68">
        <f t="shared" si="14"/>
        <v>200</v>
      </c>
      <c r="G114" s="179">
        <v>200</v>
      </c>
      <c r="H114" s="60">
        <v>200</v>
      </c>
      <c r="I114" s="60">
        <v>0</v>
      </c>
      <c r="J114" s="60">
        <v>0</v>
      </c>
      <c r="K114" s="164">
        <v>0</v>
      </c>
      <c r="L114" s="39">
        <f t="shared" si="4"/>
        <v>0</v>
      </c>
      <c r="M114" s="174">
        <f t="shared" si="12"/>
        <v>100</v>
      </c>
    </row>
    <row r="115" spans="1:13" ht="19.5" x14ac:dyDescent="0.3">
      <c r="A115" s="126" t="s">
        <v>145</v>
      </c>
      <c r="B115" s="119">
        <v>312</v>
      </c>
      <c r="C115" s="120"/>
      <c r="D115" s="68"/>
      <c r="E115" s="121">
        <v>0</v>
      </c>
      <c r="F115" s="68">
        <f t="shared" si="14"/>
        <v>120</v>
      </c>
      <c r="G115" s="179">
        <v>120</v>
      </c>
      <c r="H115" s="68">
        <v>0</v>
      </c>
      <c r="I115" s="68">
        <v>120</v>
      </c>
      <c r="J115" s="68">
        <v>0</v>
      </c>
      <c r="K115" s="68">
        <v>0</v>
      </c>
      <c r="L115" s="39">
        <f t="shared" si="4"/>
        <v>0</v>
      </c>
      <c r="M115" s="174">
        <f t="shared" si="12"/>
        <v>100</v>
      </c>
    </row>
    <row r="116" spans="1:13" ht="30" customHeight="1" x14ac:dyDescent="0.3">
      <c r="A116" s="127" t="s">
        <v>146</v>
      </c>
      <c r="B116" s="128">
        <v>320</v>
      </c>
      <c r="C116" s="129">
        <f>SUM(C117:C122)</f>
        <v>-24.5</v>
      </c>
      <c r="D116" s="130">
        <v>1275</v>
      </c>
      <c r="E116" s="201">
        <v>480.2</v>
      </c>
      <c r="F116" s="130">
        <v>480.2</v>
      </c>
      <c r="G116" s="195">
        <f>G118+G119</f>
        <v>430.79999999999995</v>
      </c>
      <c r="H116" s="130">
        <f>SUM(H117:H122)</f>
        <v>76.8</v>
      </c>
      <c r="I116" s="130">
        <f>SUM(I117:I122)</f>
        <v>126.9</v>
      </c>
      <c r="J116" s="130">
        <f>SUM(J117:J122)</f>
        <v>1</v>
      </c>
      <c r="K116" s="130">
        <f>SUM(K117:K122)</f>
        <v>226.1</v>
      </c>
      <c r="L116" s="39">
        <f t="shared" si="4"/>
        <v>-49.400000000000034</v>
      </c>
      <c r="M116" s="174">
        <f t="shared" si="12"/>
        <v>89.712619741774262</v>
      </c>
    </row>
    <row r="117" spans="1:13" ht="19.5" x14ac:dyDescent="0.3">
      <c r="A117" s="131" t="s">
        <v>88</v>
      </c>
      <c r="B117" s="132">
        <v>321</v>
      </c>
      <c r="C117" s="77"/>
      <c r="D117" s="60">
        <v>0</v>
      </c>
      <c r="E117" s="133">
        <v>0</v>
      </c>
      <c r="F117" s="96">
        <f t="shared" ref="F117:F122" si="15">SUM(H117:K117)</f>
        <v>0</v>
      </c>
      <c r="G117" s="192">
        <v>0</v>
      </c>
      <c r="H117" s="60">
        <v>0</v>
      </c>
      <c r="I117" s="60">
        <v>0</v>
      </c>
      <c r="J117" s="60">
        <v>0</v>
      </c>
      <c r="K117" s="164">
        <v>0</v>
      </c>
      <c r="L117" s="39">
        <f t="shared" si="4"/>
        <v>0</v>
      </c>
      <c r="M117" s="174">
        <v>0</v>
      </c>
    </row>
    <row r="118" spans="1:13" ht="29.25" customHeight="1" x14ac:dyDescent="0.3">
      <c r="A118" s="57" t="s">
        <v>89</v>
      </c>
      <c r="B118" s="134">
        <v>322</v>
      </c>
      <c r="C118" s="79">
        <v>-24.5</v>
      </c>
      <c r="D118" s="60">
        <v>0</v>
      </c>
      <c r="E118" s="133">
        <v>230</v>
      </c>
      <c r="F118" s="68">
        <v>200</v>
      </c>
      <c r="G118" s="179">
        <v>182.1</v>
      </c>
      <c r="H118" s="60">
        <v>0</v>
      </c>
      <c r="I118" s="60">
        <v>0</v>
      </c>
      <c r="J118" s="60">
        <v>0</v>
      </c>
      <c r="K118" s="164">
        <v>182.1</v>
      </c>
      <c r="L118" s="39">
        <f t="shared" si="4"/>
        <v>-17.900000000000006</v>
      </c>
      <c r="M118" s="174">
        <f t="shared" si="12"/>
        <v>91.05</v>
      </c>
    </row>
    <row r="119" spans="1:13" ht="37.5" x14ac:dyDescent="0.3">
      <c r="A119" s="57" t="s">
        <v>90</v>
      </c>
      <c r="B119" s="132">
        <v>323</v>
      </c>
      <c r="C119" s="77"/>
      <c r="D119" s="60">
        <v>0</v>
      </c>
      <c r="E119" s="133">
        <v>250.2</v>
      </c>
      <c r="F119" s="68">
        <v>280.2</v>
      </c>
      <c r="G119" s="179">
        <v>248.7</v>
      </c>
      <c r="H119" s="60">
        <v>76.8</v>
      </c>
      <c r="I119" s="60">
        <v>126.9</v>
      </c>
      <c r="J119" s="60">
        <v>1</v>
      </c>
      <c r="K119" s="164">
        <v>44</v>
      </c>
      <c r="L119" s="39">
        <f t="shared" si="4"/>
        <v>-31.5</v>
      </c>
      <c r="M119" s="174">
        <f t="shared" si="12"/>
        <v>88.758029978586734</v>
      </c>
    </row>
    <row r="120" spans="1:13" ht="19.5" x14ac:dyDescent="0.3">
      <c r="A120" s="57" t="s">
        <v>91</v>
      </c>
      <c r="B120" s="134">
        <v>324</v>
      </c>
      <c r="C120" s="77"/>
      <c r="D120" s="60">
        <v>0</v>
      </c>
      <c r="E120" s="133">
        <v>0</v>
      </c>
      <c r="F120" s="68">
        <f t="shared" si="15"/>
        <v>0</v>
      </c>
      <c r="G120" s="179">
        <v>0</v>
      </c>
      <c r="H120" s="60">
        <v>0</v>
      </c>
      <c r="I120" s="60">
        <v>0</v>
      </c>
      <c r="J120" s="60">
        <v>0</v>
      </c>
      <c r="K120" s="164">
        <v>0</v>
      </c>
      <c r="L120" s="39">
        <f t="shared" ref="L120:L138" si="16">G120-F120</f>
        <v>0</v>
      </c>
      <c r="M120" s="174">
        <v>0</v>
      </c>
    </row>
    <row r="121" spans="1:13" ht="37.5" x14ac:dyDescent="0.3">
      <c r="A121" s="57" t="s">
        <v>92</v>
      </c>
      <c r="B121" s="132">
        <v>325</v>
      </c>
      <c r="C121" s="77"/>
      <c r="D121" s="60">
        <v>0</v>
      </c>
      <c r="E121" s="133">
        <v>0</v>
      </c>
      <c r="F121" s="68">
        <f t="shared" si="15"/>
        <v>0</v>
      </c>
      <c r="G121" s="179">
        <v>0</v>
      </c>
      <c r="H121" s="60">
        <v>0</v>
      </c>
      <c r="I121" s="60">
        <v>0</v>
      </c>
      <c r="J121" s="60">
        <v>0</v>
      </c>
      <c r="K121" s="164">
        <v>0</v>
      </c>
      <c r="L121" s="39">
        <f t="shared" si="16"/>
        <v>0</v>
      </c>
      <c r="M121" s="174">
        <v>0</v>
      </c>
    </row>
    <row r="122" spans="1:13" ht="19.5" x14ac:dyDescent="0.3">
      <c r="A122" s="57" t="s">
        <v>93</v>
      </c>
      <c r="B122" s="83">
        <v>326</v>
      </c>
      <c r="C122" s="77"/>
      <c r="D122" s="60">
        <v>0</v>
      </c>
      <c r="E122" s="133">
        <v>0</v>
      </c>
      <c r="F122" s="68">
        <f t="shared" si="15"/>
        <v>0</v>
      </c>
      <c r="G122" s="179">
        <v>0</v>
      </c>
      <c r="H122" s="60">
        <v>0</v>
      </c>
      <c r="I122" s="60">
        <v>0</v>
      </c>
      <c r="J122" s="60">
        <v>0</v>
      </c>
      <c r="K122" s="164">
        <v>0</v>
      </c>
      <c r="L122" s="39">
        <f t="shared" si="16"/>
        <v>0</v>
      </c>
      <c r="M122" s="174">
        <v>0</v>
      </c>
    </row>
    <row r="123" spans="1:13" ht="22.9" customHeight="1" x14ac:dyDescent="0.3">
      <c r="A123" s="254" t="s">
        <v>94</v>
      </c>
      <c r="B123" s="252"/>
      <c r="C123" s="252"/>
      <c r="D123" s="252"/>
      <c r="E123" s="43"/>
      <c r="F123" s="196"/>
      <c r="G123" s="197"/>
      <c r="H123" s="43"/>
      <c r="I123" s="43"/>
      <c r="J123" s="43"/>
      <c r="K123" s="170"/>
      <c r="L123" s="39"/>
      <c r="M123" s="174"/>
    </row>
    <row r="124" spans="1:13" ht="36" customHeight="1" x14ac:dyDescent="0.3">
      <c r="A124" s="57" t="s">
        <v>95</v>
      </c>
      <c r="B124" s="49">
        <v>330</v>
      </c>
      <c r="C124" s="135">
        <f>SUM(C125:C128)</f>
        <v>44.9</v>
      </c>
      <c r="D124" s="96"/>
      <c r="E124" s="202">
        <v>0</v>
      </c>
      <c r="F124" s="96">
        <f t="shared" ref="F124:F134" si="17">SUM(H124:K124)</f>
        <v>0</v>
      </c>
      <c r="G124" s="192"/>
      <c r="H124" s="96">
        <f>SUM(H125:H128)</f>
        <v>0</v>
      </c>
      <c r="I124" s="96">
        <f>SUM(I125:I128)</f>
        <v>0</v>
      </c>
      <c r="J124" s="96">
        <f>SUM(J125:J128)</f>
        <v>0</v>
      </c>
      <c r="K124" s="96">
        <f>SUM(K125:K128)</f>
        <v>0</v>
      </c>
      <c r="L124" s="199">
        <f t="shared" si="16"/>
        <v>0</v>
      </c>
      <c r="M124" s="203"/>
    </row>
    <row r="125" spans="1:13" ht="19.5" x14ac:dyDescent="0.3">
      <c r="A125" s="82" t="s">
        <v>96</v>
      </c>
      <c r="B125" s="83">
        <v>340</v>
      </c>
      <c r="C125" s="77"/>
      <c r="D125" s="68"/>
      <c r="E125" s="204">
        <v>0</v>
      </c>
      <c r="F125" s="68">
        <f t="shared" si="17"/>
        <v>0</v>
      </c>
      <c r="G125" s="179"/>
      <c r="H125" s="68">
        <v>0</v>
      </c>
      <c r="I125" s="68">
        <v>0</v>
      </c>
      <c r="J125" s="68">
        <v>0</v>
      </c>
      <c r="K125" s="68">
        <v>0</v>
      </c>
      <c r="L125" s="199">
        <f t="shared" si="16"/>
        <v>0</v>
      </c>
      <c r="M125" s="203"/>
    </row>
    <row r="126" spans="1:13" ht="19.5" x14ac:dyDescent="0.3">
      <c r="A126" s="82" t="s">
        <v>97</v>
      </c>
      <c r="B126" s="83">
        <v>350</v>
      </c>
      <c r="C126" s="77"/>
      <c r="D126" s="68"/>
      <c r="E126" s="204">
        <v>0</v>
      </c>
      <c r="F126" s="68">
        <f t="shared" si="17"/>
        <v>0</v>
      </c>
      <c r="G126" s="179"/>
      <c r="H126" s="68">
        <v>0</v>
      </c>
      <c r="I126" s="68">
        <v>0</v>
      </c>
      <c r="J126" s="68">
        <v>0</v>
      </c>
      <c r="K126" s="68">
        <v>0</v>
      </c>
      <c r="L126" s="199">
        <f t="shared" si="16"/>
        <v>0</v>
      </c>
      <c r="M126" s="203"/>
    </row>
    <row r="127" spans="1:13" ht="19.5" x14ac:dyDescent="0.3">
      <c r="A127" s="82" t="s">
        <v>98</v>
      </c>
      <c r="B127" s="83">
        <v>360</v>
      </c>
      <c r="C127" s="79">
        <v>44.9</v>
      </c>
      <c r="D127" s="68"/>
      <c r="E127" s="204">
        <v>0</v>
      </c>
      <c r="F127" s="68">
        <f t="shared" si="17"/>
        <v>0</v>
      </c>
      <c r="G127" s="179"/>
      <c r="H127" s="68">
        <v>0</v>
      </c>
      <c r="I127" s="68">
        <v>0</v>
      </c>
      <c r="J127" s="68">
        <v>0</v>
      </c>
      <c r="K127" s="68">
        <v>0</v>
      </c>
      <c r="L127" s="199">
        <f t="shared" si="16"/>
        <v>0</v>
      </c>
      <c r="M127" s="203"/>
    </row>
    <row r="128" spans="1:13" ht="19.5" customHeight="1" x14ac:dyDescent="0.3">
      <c r="A128" s="57" t="s">
        <v>99</v>
      </c>
      <c r="B128" s="49">
        <v>370</v>
      </c>
      <c r="C128" s="77"/>
      <c r="D128" s="68"/>
      <c r="E128" s="204">
        <v>0</v>
      </c>
      <c r="F128" s="68">
        <f t="shared" si="17"/>
        <v>0</v>
      </c>
      <c r="G128" s="179"/>
      <c r="H128" s="68">
        <v>0</v>
      </c>
      <c r="I128" s="68">
        <v>0</v>
      </c>
      <c r="J128" s="68">
        <v>0</v>
      </c>
      <c r="K128" s="68">
        <v>0</v>
      </c>
      <c r="L128" s="199">
        <f t="shared" si="16"/>
        <v>0</v>
      </c>
      <c r="M128" s="203"/>
    </row>
    <row r="129" spans="1:13" ht="37.5" x14ac:dyDescent="0.3">
      <c r="A129" s="57" t="s">
        <v>100</v>
      </c>
      <c r="B129" s="49">
        <v>380</v>
      </c>
      <c r="C129" s="135">
        <f>SUM(C130:C133)</f>
        <v>0</v>
      </c>
      <c r="D129" s="96"/>
      <c r="E129" s="202">
        <v>0</v>
      </c>
      <c r="F129" s="96">
        <f t="shared" si="17"/>
        <v>0</v>
      </c>
      <c r="G129" s="192"/>
      <c r="H129" s="96">
        <f>SUM(H130:H133)</f>
        <v>0</v>
      </c>
      <c r="I129" s="96">
        <f>SUM(I130:I133)</f>
        <v>0</v>
      </c>
      <c r="J129" s="96">
        <f>SUM(J130:J133)</f>
        <v>0</v>
      </c>
      <c r="K129" s="96">
        <f>SUM(K130:K133)</f>
        <v>0</v>
      </c>
      <c r="L129" s="199">
        <f t="shared" si="16"/>
        <v>0</v>
      </c>
      <c r="M129" s="203"/>
    </row>
    <row r="130" spans="1:13" ht="19.5" x14ac:dyDescent="0.3">
      <c r="A130" s="82" t="s">
        <v>96</v>
      </c>
      <c r="B130" s="83">
        <v>390</v>
      </c>
      <c r="C130" s="77"/>
      <c r="D130" s="68"/>
      <c r="E130" s="204">
        <v>0</v>
      </c>
      <c r="F130" s="68">
        <f>SUM(H130:K130)</f>
        <v>0</v>
      </c>
      <c r="G130" s="179"/>
      <c r="H130" s="68">
        <v>0</v>
      </c>
      <c r="I130" s="68">
        <v>0</v>
      </c>
      <c r="J130" s="68">
        <v>0</v>
      </c>
      <c r="K130" s="68">
        <v>0</v>
      </c>
      <c r="L130" s="199">
        <f t="shared" si="16"/>
        <v>0</v>
      </c>
      <c r="M130" s="203"/>
    </row>
    <row r="131" spans="1:13" ht="19.5" x14ac:dyDescent="0.3">
      <c r="A131" s="82" t="s">
        <v>97</v>
      </c>
      <c r="B131" s="83">
        <v>400</v>
      </c>
      <c r="C131" s="77"/>
      <c r="D131" s="60"/>
      <c r="E131" s="133">
        <v>0</v>
      </c>
      <c r="F131" s="68">
        <f t="shared" si="17"/>
        <v>0</v>
      </c>
      <c r="G131" s="179"/>
      <c r="H131" s="60">
        <v>0</v>
      </c>
      <c r="I131" s="60">
        <v>0</v>
      </c>
      <c r="J131" s="60">
        <v>0</v>
      </c>
      <c r="K131" s="164">
        <v>0</v>
      </c>
      <c r="L131" s="39">
        <f t="shared" si="16"/>
        <v>0</v>
      </c>
      <c r="M131" s="174"/>
    </row>
    <row r="132" spans="1:13" ht="19.5" x14ac:dyDescent="0.3">
      <c r="A132" s="82" t="s">
        <v>98</v>
      </c>
      <c r="B132" s="83">
        <v>410</v>
      </c>
      <c r="C132" s="77"/>
      <c r="D132" s="60"/>
      <c r="E132" s="133">
        <v>0</v>
      </c>
      <c r="F132" s="68">
        <f t="shared" si="17"/>
        <v>0</v>
      </c>
      <c r="G132" s="179"/>
      <c r="H132" s="60">
        <v>0</v>
      </c>
      <c r="I132" s="60">
        <v>0</v>
      </c>
      <c r="J132" s="60">
        <v>0</v>
      </c>
      <c r="K132" s="164">
        <v>0</v>
      </c>
      <c r="L132" s="39">
        <f t="shared" si="16"/>
        <v>0</v>
      </c>
      <c r="M132" s="174"/>
    </row>
    <row r="133" spans="1:13" ht="19.5" x14ac:dyDescent="0.3">
      <c r="A133" s="57" t="s">
        <v>101</v>
      </c>
      <c r="B133" s="49">
        <v>420</v>
      </c>
      <c r="C133" s="77"/>
      <c r="D133" s="60"/>
      <c r="E133" s="133">
        <v>0</v>
      </c>
      <c r="F133" s="68">
        <f>SUM(H133:K133)</f>
        <v>0</v>
      </c>
      <c r="G133" s="179"/>
      <c r="H133" s="60">
        <v>0</v>
      </c>
      <c r="I133" s="60">
        <v>0</v>
      </c>
      <c r="J133" s="60">
        <v>0</v>
      </c>
      <c r="K133" s="164">
        <v>0</v>
      </c>
      <c r="L133" s="39">
        <f t="shared" si="16"/>
        <v>0</v>
      </c>
      <c r="M133" s="174"/>
    </row>
    <row r="134" spans="1:13" ht="37.5" x14ac:dyDescent="0.3">
      <c r="A134" s="75" t="s">
        <v>119</v>
      </c>
      <c r="B134" s="80">
        <v>120</v>
      </c>
      <c r="C134" s="79" t="e">
        <f>SUM(C135:C135)</f>
        <v>#REF!</v>
      </c>
      <c r="D134" s="60">
        <v>1000</v>
      </c>
      <c r="E134" s="79">
        <v>1505.5</v>
      </c>
      <c r="F134" s="68">
        <f t="shared" si="17"/>
        <v>2040.66</v>
      </c>
      <c r="G134" s="179">
        <v>2040.66</v>
      </c>
      <c r="H134" s="60">
        <f>H102</f>
        <v>872.5</v>
      </c>
      <c r="I134" s="60">
        <f>I102</f>
        <v>402.00000000000006</v>
      </c>
      <c r="J134" s="60">
        <f>J102</f>
        <v>412.45999999999992</v>
      </c>
      <c r="K134" s="164">
        <f>K102</f>
        <v>353.7</v>
      </c>
      <c r="L134" s="39">
        <v>165.09999999999991</v>
      </c>
      <c r="M134" s="174">
        <v>108.80298587043455</v>
      </c>
    </row>
    <row r="135" spans="1:13" ht="19.5" x14ac:dyDescent="0.3">
      <c r="A135" s="104" t="s">
        <v>161</v>
      </c>
      <c r="B135" s="58">
        <v>430</v>
      </c>
      <c r="C135" s="136" t="e">
        <f>C39+C41+C48+C51+#REF!+#REF!+C124</f>
        <v>#REF!</v>
      </c>
      <c r="D135" s="96">
        <v>30591.200000000001</v>
      </c>
      <c r="E135" s="205">
        <f>E40</f>
        <v>28366.7</v>
      </c>
      <c r="F135" s="205">
        <v>28667.17</v>
      </c>
      <c r="G135" s="206">
        <v>27902.34</v>
      </c>
      <c r="H135" s="205">
        <f>H40+H47</f>
        <v>6124.21</v>
      </c>
      <c r="I135" s="205">
        <f>I40+I47</f>
        <v>5978.78</v>
      </c>
      <c r="J135" s="205">
        <f>J40+J47</f>
        <v>6721.18</v>
      </c>
      <c r="K135" s="205">
        <f>K40+K47</f>
        <v>9078.23</v>
      </c>
      <c r="L135" s="207">
        <f t="shared" si="16"/>
        <v>-764.82999999999811</v>
      </c>
      <c r="M135" s="208">
        <f t="shared" si="12"/>
        <v>97.332035216590967</v>
      </c>
    </row>
    <row r="136" spans="1:13" ht="19.5" x14ac:dyDescent="0.3">
      <c r="A136" s="104" t="s">
        <v>162</v>
      </c>
      <c r="B136" s="58">
        <v>440</v>
      </c>
      <c r="C136" s="136">
        <f>C92+C129+C116</f>
        <v>-24.5</v>
      </c>
      <c r="D136" s="96">
        <v>30590.080000000002</v>
      </c>
      <c r="E136" s="205">
        <v>28366.7</v>
      </c>
      <c r="F136" s="205">
        <v>28667.17</v>
      </c>
      <c r="G136" s="206">
        <v>24902.34</v>
      </c>
      <c r="H136" s="205">
        <f>H54+H55+H56+H62+H69+H76+H85+H116</f>
        <v>6124.2100000000009</v>
      </c>
      <c r="I136" s="205">
        <f t="shared" ref="I136:K136" si="18">I54+I55+I56+I62+I69+I76+I85+I116</f>
        <v>5819.73</v>
      </c>
      <c r="J136" s="205">
        <f t="shared" si="18"/>
        <v>6238.2800000000007</v>
      </c>
      <c r="K136" s="205">
        <f t="shared" si="18"/>
        <v>7159.3200000000006</v>
      </c>
      <c r="L136" s="207">
        <f t="shared" si="16"/>
        <v>-3764.8299999999981</v>
      </c>
      <c r="M136" s="208">
        <f t="shared" si="12"/>
        <v>86.867102682266861</v>
      </c>
    </row>
    <row r="137" spans="1:13" ht="29.25" x14ac:dyDescent="0.3">
      <c r="A137" s="104" t="s">
        <v>163</v>
      </c>
      <c r="B137" s="58"/>
      <c r="C137" s="136"/>
      <c r="D137" s="96" t="s">
        <v>9</v>
      </c>
      <c r="E137" s="205">
        <v>29872.2</v>
      </c>
      <c r="F137" s="205">
        <v>28414.71</v>
      </c>
      <c r="G137" s="206">
        <v>29943</v>
      </c>
      <c r="H137" s="205">
        <f>H39</f>
        <v>6996.71</v>
      </c>
      <c r="I137" s="205">
        <f>I39</f>
        <v>6380.78</v>
      </c>
      <c r="J137" s="205">
        <f>J39</f>
        <v>7133.64</v>
      </c>
      <c r="K137" s="205">
        <f>K39</f>
        <v>9431.93</v>
      </c>
      <c r="L137" s="207">
        <f t="shared" si="16"/>
        <v>1528.2900000000009</v>
      </c>
      <c r="M137" s="208">
        <f t="shared" si="12"/>
        <v>105.37851697237099</v>
      </c>
    </row>
    <row r="138" spans="1:13" ht="19.5" x14ac:dyDescent="0.3">
      <c r="A138" s="104" t="s">
        <v>164</v>
      </c>
      <c r="B138" s="80"/>
      <c r="C138" s="59" t="e">
        <f>C135+C136</f>
        <v>#REF!</v>
      </c>
      <c r="D138" s="60"/>
      <c r="E138" s="209">
        <v>29872.2</v>
      </c>
      <c r="F138" s="205">
        <v>28414.71</v>
      </c>
      <c r="G138" s="206">
        <v>26943</v>
      </c>
      <c r="H138" s="209">
        <f>H102+H136</f>
        <v>6996.7100000000009</v>
      </c>
      <c r="I138" s="209">
        <f t="shared" ref="I138:K138" si="19">I102+I136</f>
        <v>6221.73</v>
      </c>
      <c r="J138" s="209">
        <f t="shared" si="19"/>
        <v>6650.7400000000007</v>
      </c>
      <c r="K138" s="209">
        <f t="shared" si="19"/>
        <v>7513.02</v>
      </c>
      <c r="L138" s="207">
        <f t="shared" si="16"/>
        <v>-1471.7099999999991</v>
      </c>
      <c r="M138" s="208">
        <f t="shared" si="12"/>
        <v>94.820605242847805</v>
      </c>
    </row>
    <row r="139" spans="1:13" ht="19.5" x14ac:dyDescent="0.3">
      <c r="A139" s="71" t="s">
        <v>167</v>
      </c>
      <c r="B139" s="80"/>
      <c r="C139" s="59"/>
      <c r="D139" s="60"/>
      <c r="E139" s="210"/>
      <c r="F139" s="209"/>
      <c r="G139" s="211">
        <v>3000</v>
      </c>
      <c r="H139" s="209"/>
      <c r="I139" s="209"/>
      <c r="J139" s="209"/>
      <c r="K139" s="209"/>
      <c r="L139" s="207"/>
      <c r="M139" s="208"/>
    </row>
    <row r="140" spans="1:13" ht="19.5" customHeight="1" x14ac:dyDescent="0.3">
      <c r="A140" s="254" t="s">
        <v>102</v>
      </c>
      <c r="B140" s="252"/>
      <c r="C140" s="137"/>
      <c r="D140" s="138"/>
      <c r="E140" s="212"/>
      <c r="F140" s="205"/>
      <c r="G140" s="206"/>
      <c r="H140" s="205" t="s">
        <v>147</v>
      </c>
      <c r="I140" s="205" t="s">
        <v>148</v>
      </c>
      <c r="J140" s="205" t="s">
        <v>149</v>
      </c>
      <c r="K140" s="205" t="s">
        <v>150</v>
      </c>
      <c r="L140" s="207"/>
      <c r="M140" s="208"/>
    </row>
    <row r="141" spans="1:13" ht="31.5" customHeight="1" x14ac:dyDescent="0.3">
      <c r="A141" s="57" t="s">
        <v>103</v>
      </c>
      <c r="B141" s="80">
        <v>900</v>
      </c>
      <c r="C141" s="139">
        <v>90</v>
      </c>
      <c r="D141" s="60">
        <v>140</v>
      </c>
      <c r="E141" s="140"/>
      <c r="F141" s="164">
        <v>120</v>
      </c>
      <c r="G141" s="181"/>
      <c r="H141" s="141">
        <v>120</v>
      </c>
      <c r="I141" s="141">
        <v>120</v>
      </c>
      <c r="J141" s="141">
        <v>120</v>
      </c>
      <c r="K141" s="164">
        <v>120</v>
      </c>
      <c r="L141" s="39"/>
      <c r="M141" s="174"/>
    </row>
    <row r="142" spans="1:13" ht="19.5" x14ac:dyDescent="0.3">
      <c r="A142" s="57" t="s">
        <v>151</v>
      </c>
      <c r="B142" s="80">
        <v>910</v>
      </c>
      <c r="C142" s="79">
        <v>3354.6</v>
      </c>
      <c r="D142" s="60"/>
      <c r="E142" s="79"/>
      <c r="F142" s="164"/>
      <c r="G142" s="181"/>
      <c r="H142" s="60"/>
      <c r="I142" s="60"/>
      <c r="J142" s="60"/>
      <c r="K142" s="164"/>
      <c r="L142" s="39"/>
      <c r="M142" s="174"/>
    </row>
    <row r="143" spans="1:13" ht="19.5" x14ac:dyDescent="0.3">
      <c r="A143" s="57" t="s">
        <v>104</v>
      </c>
      <c r="B143" s="80">
        <v>920</v>
      </c>
      <c r="C143" s="77"/>
      <c r="D143" s="60"/>
      <c r="E143" s="77"/>
      <c r="F143" s="164">
        <v>0</v>
      </c>
      <c r="G143" s="181"/>
      <c r="H143" s="60">
        <v>0</v>
      </c>
      <c r="I143" s="60">
        <v>0</v>
      </c>
      <c r="J143" s="60">
        <v>0</v>
      </c>
      <c r="K143" s="164">
        <v>0</v>
      </c>
      <c r="L143" s="39"/>
      <c r="M143" s="174"/>
    </row>
    <row r="144" spans="1:13" ht="37.5" x14ac:dyDescent="0.3">
      <c r="A144" s="57" t="s">
        <v>105</v>
      </c>
      <c r="B144" s="80">
        <v>930</v>
      </c>
      <c r="C144" s="77"/>
      <c r="D144" s="60"/>
      <c r="E144" s="77"/>
      <c r="F144" s="164">
        <v>0</v>
      </c>
      <c r="G144" s="181"/>
      <c r="H144" s="60">
        <v>0</v>
      </c>
      <c r="I144" s="60">
        <v>0</v>
      </c>
      <c r="J144" s="60">
        <v>0</v>
      </c>
      <c r="K144" s="164">
        <v>0</v>
      </c>
      <c r="L144" s="39"/>
      <c r="M144" s="174"/>
    </row>
    <row r="145" spans="1:13" ht="19.5" customHeight="1" x14ac:dyDescent="0.3">
      <c r="A145" s="57" t="s">
        <v>152</v>
      </c>
      <c r="B145" s="80">
        <v>940</v>
      </c>
      <c r="C145" s="59"/>
      <c r="D145" s="60"/>
      <c r="E145" s="59"/>
      <c r="F145" s="164"/>
      <c r="G145" s="181"/>
      <c r="H145" s="60"/>
      <c r="I145" s="60"/>
      <c r="J145" s="60"/>
      <c r="K145" s="164"/>
      <c r="L145" s="39"/>
      <c r="M145" s="174"/>
    </row>
    <row r="146" spans="1:13" ht="19.5" x14ac:dyDescent="0.3">
      <c r="A146" s="57" t="s">
        <v>153</v>
      </c>
      <c r="B146" s="80">
        <v>950</v>
      </c>
      <c r="C146" s="77"/>
      <c r="D146" s="60"/>
      <c r="E146" s="77"/>
      <c r="F146" s="164"/>
      <c r="G146" s="181"/>
      <c r="H146" s="60"/>
      <c r="I146" s="60"/>
      <c r="J146" s="60"/>
      <c r="K146" s="164"/>
      <c r="L146" s="39"/>
      <c r="M146" s="174"/>
    </row>
    <row r="147" spans="1:13" ht="18.75" x14ac:dyDescent="0.25">
      <c r="A147" s="142"/>
      <c r="B147" s="143"/>
      <c r="C147" s="144"/>
      <c r="D147" s="145"/>
      <c r="E147" s="144"/>
      <c r="F147" s="145"/>
      <c r="G147" s="182"/>
      <c r="H147" s="145"/>
      <c r="I147" s="145"/>
      <c r="J147" s="145"/>
      <c r="K147" s="162"/>
    </row>
    <row r="148" spans="1:13" ht="18.75" x14ac:dyDescent="0.25">
      <c r="A148" s="142"/>
      <c r="B148" s="42"/>
      <c r="C148" s="146"/>
      <c r="D148" s="147"/>
      <c r="E148" s="148"/>
      <c r="F148" s="147"/>
      <c r="G148" s="183"/>
      <c r="H148" s="147"/>
      <c r="I148" s="147"/>
      <c r="J148" s="147"/>
      <c r="K148" s="160"/>
    </row>
    <row r="149" spans="1:13" ht="18.75" x14ac:dyDescent="0.25">
      <c r="A149" s="142" t="s">
        <v>154</v>
      </c>
      <c r="B149" s="143"/>
      <c r="C149" s="256" t="s">
        <v>106</v>
      </c>
      <c r="D149" s="256"/>
      <c r="E149" s="44"/>
      <c r="F149" s="43"/>
      <c r="G149" s="180"/>
      <c r="H149" s="149"/>
      <c r="I149" s="257" t="s">
        <v>39</v>
      </c>
      <c r="J149" s="257"/>
      <c r="K149" s="257"/>
    </row>
    <row r="150" spans="1:13" ht="19.5" customHeight="1" x14ac:dyDescent="0.25">
      <c r="A150" s="150" t="s">
        <v>155</v>
      </c>
      <c r="B150" s="41"/>
      <c r="C150" s="259" t="s">
        <v>156</v>
      </c>
      <c r="D150" s="259"/>
      <c r="E150" s="151"/>
      <c r="F150" s="43"/>
      <c r="G150" s="180"/>
      <c r="H150" s="152"/>
      <c r="I150" s="260" t="s">
        <v>107</v>
      </c>
      <c r="J150" s="260"/>
      <c r="K150" s="260"/>
    </row>
    <row r="151" spans="1:13" ht="18.75" x14ac:dyDescent="0.25">
      <c r="A151" s="150"/>
      <c r="B151" s="41"/>
      <c r="C151" s="150"/>
      <c r="D151" s="150"/>
      <c r="E151" s="151"/>
      <c r="F151" s="153"/>
      <c r="G151" s="184"/>
      <c r="H151" s="152"/>
      <c r="I151" s="154"/>
      <c r="J151" s="154"/>
      <c r="K151" s="163"/>
    </row>
    <row r="152" spans="1:13" ht="7.15" customHeight="1" x14ac:dyDescent="0.25">
      <c r="A152" s="150"/>
      <c r="B152" s="41"/>
      <c r="C152" s="150"/>
      <c r="D152" s="150"/>
      <c r="E152" s="151"/>
      <c r="F152" s="153"/>
      <c r="G152" s="184"/>
      <c r="H152" s="152"/>
      <c r="I152" s="154"/>
      <c r="J152" s="154"/>
      <c r="K152" s="163"/>
    </row>
    <row r="153" spans="1:13" ht="13.9" customHeight="1" x14ac:dyDescent="0.25">
      <c r="A153" s="142"/>
      <c r="B153" s="42"/>
      <c r="C153" s="146"/>
      <c r="D153" s="155"/>
      <c r="E153" s="156"/>
      <c r="F153" s="155"/>
      <c r="G153" s="185"/>
      <c r="H153" s="147"/>
      <c r="I153" s="258" t="s">
        <v>157</v>
      </c>
      <c r="J153" s="258"/>
      <c r="K153" s="258"/>
    </row>
    <row r="154" spans="1:13" ht="19.5" customHeight="1" x14ac:dyDescent="0.25">
      <c r="A154" s="157" t="s">
        <v>158</v>
      </c>
      <c r="B154" s="42"/>
      <c r="C154" s="146"/>
      <c r="D154" s="150" t="s">
        <v>156</v>
      </c>
      <c r="E154" s="158"/>
      <c r="F154" s="159"/>
      <c r="G154" s="186"/>
      <c r="H154" s="43"/>
      <c r="I154" s="253" t="s">
        <v>107</v>
      </c>
      <c r="J154" s="253"/>
      <c r="K154" s="253"/>
    </row>
    <row r="155" spans="1:13" ht="19.5" customHeight="1" x14ac:dyDescent="0.25">
      <c r="A155" s="142" t="s">
        <v>159</v>
      </c>
      <c r="B155" s="42"/>
      <c r="C155" s="146"/>
      <c r="D155" s="146"/>
      <c r="E155" s="148"/>
      <c r="F155" s="147"/>
      <c r="G155" s="183"/>
      <c r="H155" s="147"/>
      <c r="I155" s="147"/>
      <c r="J155" s="147"/>
      <c r="K155" s="160"/>
    </row>
    <row r="156" spans="1:13" ht="18.75" x14ac:dyDescent="0.25">
      <c r="A156" s="142"/>
      <c r="B156" s="42"/>
      <c r="C156" s="146"/>
      <c r="D156" s="147"/>
      <c r="E156" s="148"/>
      <c r="F156" s="147"/>
      <c r="G156" s="183"/>
      <c r="H156" s="147"/>
      <c r="I156" s="147"/>
      <c r="J156" s="147"/>
      <c r="K156" s="160"/>
    </row>
    <row r="157" spans="1:13" ht="18.75" x14ac:dyDescent="0.25">
      <c r="A157" s="142"/>
      <c r="B157" s="42"/>
      <c r="C157" s="146"/>
      <c r="D157" s="147"/>
      <c r="E157" s="148"/>
      <c r="F157" s="147"/>
      <c r="G157" s="183"/>
      <c r="H157" s="147"/>
      <c r="I157" s="147"/>
      <c r="J157" s="147"/>
      <c r="K157" s="160"/>
    </row>
    <row r="158" spans="1:13" ht="19.5" customHeight="1" x14ac:dyDescent="0.25">
      <c r="A158" s="142"/>
      <c r="B158" s="42"/>
      <c r="C158" s="146"/>
      <c r="D158" s="147"/>
      <c r="E158" s="148"/>
      <c r="F158" s="147" t="s">
        <v>9</v>
      </c>
      <c r="G158" s="183"/>
      <c r="H158" s="147"/>
      <c r="I158" s="147"/>
      <c r="J158" s="147"/>
      <c r="K158" s="160"/>
    </row>
    <row r="159" spans="1:13" ht="19.5" customHeight="1" x14ac:dyDescent="0.25"/>
  </sheetData>
  <mergeCells count="43">
    <mergeCell ref="G34:G35"/>
    <mergeCell ref="A37:D37"/>
    <mergeCell ref="I154:K154"/>
    <mergeCell ref="A53:D53"/>
    <mergeCell ref="A123:D123"/>
    <mergeCell ref="A140:B140"/>
    <mergeCell ref="A38:D38"/>
    <mergeCell ref="C149:D149"/>
    <mergeCell ref="I149:K149"/>
    <mergeCell ref="I153:K153"/>
    <mergeCell ref="C150:D150"/>
    <mergeCell ref="I150:K150"/>
    <mergeCell ref="G3:K3"/>
    <mergeCell ref="G4:K4"/>
    <mergeCell ref="J7:K7"/>
    <mergeCell ref="J15:K15"/>
    <mergeCell ref="J16:K16"/>
    <mergeCell ref="J17:K17"/>
    <mergeCell ref="B18:G18"/>
    <mergeCell ref="J18:K18"/>
    <mergeCell ref="A19:I19"/>
    <mergeCell ref="B21:G21"/>
    <mergeCell ref="B22:G22"/>
    <mergeCell ref="B23:G23"/>
    <mergeCell ref="B24:G24"/>
    <mergeCell ref="B25:G25"/>
    <mergeCell ref="H25:J25"/>
    <mergeCell ref="L34:L35"/>
    <mergeCell ref="M34:M35"/>
    <mergeCell ref="B30:G30"/>
    <mergeCell ref="A32:K32"/>
    <mergeCell ref="B26:G26"/>
    <mergeCell ref="H26:J26"/>
    <mergeCell ref="B27:G27"/>
    <mergeCell ref="B28:K28"/>
    <mergeCell ref="B29:G29"/>
    <mergeCell ref="E34:E35"/>
    <mergeCell ref="F34:F35"/>
    <mergeCell ref="H34:K34"/>
    <mergeCell ref="A34:A35"/>
    <mergeCell ref="B34:B35"/>
    <mergeCell ref="C34:C35"/>
    <mergeCell ref="D34:D35"/>
  </mergeCells>
  <pageMargins left="1.1023622047244095" right="0.31496062992125984" top="0.70866141732283472" bottom="0.31496062992125984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за 2025р</vt:lpstr>
      <vt:lpstr>'за 2025р'!Область_друку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МР</cp:lastModifiedBy>
  <cp:lastPrinted>2026-02-26T14:50:41Z</cp:lastPrinted>
  <dcterms:created xsi:type="dcterms:W3CDTF">2026-02-16T13:19:51Z</dcterms:created>
  <dcterms:modified xsi:type="dcterms:W3CDTF">2026-02-26T15:00:19Z</dcterms:modified>
</cp:coreProperties>
</file>