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МР\Desktop\Мої документи 08.05.24\VIII скликання! 12.12\54 сесія\"/>
    </mc:Choice>
  </mc:AlternateContent>
  <xr:revisionPtr revIDLastSave="0" documentId="13_ncr:1_{3F24963E-B115-43BE-85BB-083B3AB634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зміни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4" i="1" l="1"/>
  <c r="E153" i="1"/>
  <c r="E152" i="1"/>
  <c r="E151" i="1"/>
  <c r="H150" i="1"/>
  <c r="G150" i="1"/>
  <c r="N149" i="1"/>
  <c r="M149" i="1"/>
  <c r="L149" i="1"/>
  <c r="K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F130" i="1"/>
  <c r="E129" i="1"/>
  <c r="E128" i="1"/>
  <c r="E126" i="1"/>
  <c r="J125" i="1"/>
  <c r="I125" i="1"/>
  <c r="H125" i="1"/>
  <c r="G125" i="1"/>
  <c r="C125" i="1"/>
  <c r="J124" i="1"/>
  <c r="I124" i="1"/>
  <c r="H124" i="1"/>
  <c r="G124" i="1"/>
  <c r="C124" i="1"/>
  <c r="J123" i="1"/>
  <c r="I123" i="1"/>
  <c r="H123" i="1"/>
  <c r="G123" i="1"/>
  <c r="C123" i="1"/>
  <c r="N122" i="1"/>
  <c r="M122" i="1"/>
  <c r="L122" i="1"/>
  <c r="K122" i="1"/>
  <c r="C122" i="1"/>
  <c r="F121" i="1"/>
  <c r="E121" i="1" s="1"/>
  <c r="F120" i="1"/>
  <c r="E120" i="1" s="1"/>
  <c r="F119" i="1"/>
  <c r="E119" i="1" s="1"/>
  <c r="F118" i="1"/>
  <c r="E118" i="1" s="1"/>
  <c r="F117" i="1"/>
  <c r="E117" i="1" s="1"/>
  <c r="J116" i="1"/>
  <c r="J106" i="1" s="1"/>
  <c r="I116" i="1"/>
  <c r="I106" i="1" s="1"/>
  <c r="H116" i="1"/>
  <c r="H106" i="1" s="1"/>
  <c r="G116" i="1"/>
  <c r="G106" i="1" s="1"/>
  <c r="E115" i="1"/>
  <c r="E114" i="1"/>
  <c r="E113" i="1"/>
  <c r="E112" i="1"/>
  <c r="E111" i="1"/>
  <c r="F110" i="1"/>
  <c r="E110" i="1"/>
  <c r="F109" i="1"/>
  <c r="E109" i="1"/>
  <c r="F108" i="1"/>
  <c r="F107" i="1" s="1"/>
  <c r="E107" i="1" s="1"/>
  <c r="E108" i="1"/>
  <c r="J107" i="1"/>
  <c r="I107" i="1"/>
  <c r="H107" i="1"/>
  <c r="G107" i="1"/>
  <c r="C106" i="1"/>
  <c r="E105" i="1"/>
  <c r="E104" i="1"/>
  <c r="E103" i="1"/>
  <c r="E102" i="1"/>
  <c r="F101" i="1"/>
  <c r="F100" i="1"/>
  <c r="J99" i="1"/>
  <c r="I99" i="1"/>
  <c r="H99" i="1"/>
  <c r="G99" i="1"/>
  <c r="F99" i="1"/>
  <c r="E99" i="1" s="1"/>
  <c r="C99" i="1"/>
  <c r="F98" i="1"/>
  <c r="E98" i="1" s="1"/>
  <c r="J97" i="1"/>
  <c r="I97" i="1"/>
  <c r="H97" i="1"/>
  <c r="G97" i="1"/>
  <c r="F96" i="1"/>
  <c r="F95" i="1"/>
  <c r="J94" i="1"/>
  <c r="I94" i="1"/>
  <c r="H94" i="1"/>
  <c r="G94" i="1"/>
  <c r="F94" i="1" s="1"/>
  <c r="E94" i="1"/>
  <c r="F93" i="1"/>
  <c r="E93" i="1"/>
  <c r="D93" i="1"/>
  <c r="F92" i="1"/>
  <c r="E92" i="1" s="1"/>
  <c r="J91" i="1"/>
  <c r="I91" i="1"/>
  <c r="I90" i="1" s="1"/>
  <c r="H91" i="1"/>
  <c r="G91" i="1"/>
  <c r="G90" i="1" s="1"/>
  <c r="F91" i="1"/>
  <c r="E91" i="1" s="1"/>
  <c r="C91" i="1"/>
  <c r="N90" i="1"/>
  <c r="N99" i="1" s="1"/>
  <c r="M90" i="1"/>
  <c r="M99" i="1" s="1"/>
  <c r="L90" i="1"/>
  <c r="L99" i="1" s="1"/>
  <c r="K90" i="1"/>
  <c r="K99" i="1" s="1"/>
  <c r="F89" i="1"/>
  <c r="F125" i="1" s="1"/>
  <c r="E125" i="1" s="1"/>
  <c r="E89" i="1"/>
  <c r="F88" i="1"/>
  <c r="L87" i="1"/>
  <c r="L123" i="1" s="1"/>
  <c r="F87" i="1"/>
  <c r="J86" i="1"/>
  <c r="I86" i="1"/>
  <c r="H86" i="1"/>
  <c r="G86" i="1"/>
  <c r="E86" i="1"/>
  <c r="C86" i="1"/>
  <c r="F85" i="1"/>
  <c r="E85" i="1" s="1"/>
  <c r="F84" i="1"/>
  <c r="E84" i="1" s="1"/>
  <c r="O83" i="1"/>
  <c r="L83" i="1"/>
  <c r="K83" i="1"/>
  <c r="F83" i="1"/>
  <c r="D83" i="1"/>
  <c r="F82" i="1"/>
  <c r="E82" i="1" s="1"/>
  <c r="F81" i="1"/>
  <c r="E81" i="1" s="1"/>
  <c r="J80" i="1"/>
  <c r="I80" i="1"/>
  <c r="H80" i="1"/>
  <c r="G80" i="1"/>
  <c r="F80" i="1" s="1"/>
  <c r="C80" i="1"/>
  <c r="F79" i="1"/>
  <c r="F78" i="1"/>
  <c r="E78" i="1" s="1"/>
  <c r="F77" i="1"/>
  <c r="E77" i="1" s="1"/>
  <c r="F76" i="1"/>
  <c r="E76" i="1" s="1"/>
  <c r="F75" i="1"/>
  <c r="E75" i="1"/>
  <c r="D75" i="1"/>
  <c r="F74" i="1"/>
  <c r="E74" i="1" s="1"/>
  <c r="F73" i="1"/>
  <c r="F72" i="1"/>
  <c r="E72" i="1"/>
  <c r="F71" i="1"/>
  <c r="E71" i="1"/>
  <c r="F70" i="1"/>
  <c r="E70" i="1"/>
  <c r="D70" i="1"/>
  <c r="N69" i="1"/>
  <c r="N56" i="1" s="1"/>
  <c r="M69" i="1"/>
  <c r="L69" i="1"/>
  <c r="L56" i="1" s="1"/>
  <c r="K69" i="1"/>
  <c r="F69" i="1"/>
  <c r="F68" i="1"/>
  <c r="E68" i="1"/>
  <c r="F67" i="1"/>
  <c r="E67" i="1"/>
  <c r="F66" i="1"/>
  <c r="E66" i="1"/>
  <c r="F65" i="1"/>
  <c r="E65" i="1"/>
  <c r="J64" i="1"/>
  <c r="I64" i="1"/>
  <c r="H64" i="1"/>
  <c r="G64" i="1"/>
  <c r="F64" i="1" s="1"/>
  <c r="F126" i="1" s="1"/>
  <c r="C64" i="1"/>
  <c r="C126" i="1" s="1"/>
  <c r="F63" i="1"/>
  <c r="E63" i="1" s="1"/>
  <c r="F62" i="1"/>
  <c r="E62" i="1" s="1"/>
  <c r="F61" i="1"/>
  <c r="F60" i="1"/>
  <c r="E60" i="1"/>
  <c r="F59" i="1"/>
  <c r="E59" i="1"/>
  <c r="F58" i="1"/>
  <c r="E58" i="1"/>
  <c r="F57" i="1"/>
  <c r="E57" i="1"/>
  <c r="M56" i="1"/>
  <c r="K56" i="1"/>
  <c r="J56" i="1"/>
  <c r="I56" i="1"/>
  <c r="H56" i="1"/>
  <c r="G56" i="1"/>
  <c r="C56" i="1"/>
  <c r="F55" i="1"/>
  <c r="E55" i="1"/>
  <c r="F54" i="1"/>
  <c r="F53" i="1"/>
  <c r="E53" i="1" s="1"/>
  <c r="F52" i="1"/>
  <c r="E52" i="1" s="1"/>
  <c r="C52" i="1"/>
  <c r="C44" i="1" s="1"/>
  <c r="F51" i="1"/>
  <c r="E51" i="1" s="1"/>
  <c r="F50" i="1"/>
  <c r="E50" i="1" s="1"/>
  <c r="F49" i="1"/>
  <c r="E49" i="1" s="1"/>
  <c r="F48" i="1"/>
  <c r="E48" i="1"/>
  <c r="F47" i="1"/>
  <c r="E47" i="1"/>
  <c r="F46" i="1"/>
  <c r="E46" i="1"/>
  <c r="F45" i="1"/>
  <c r="E45" i="1" s="1"/>
  <c r="N44" i="1"/>
  <c r="N40" i="1" s="1"/>
  <c r="M44" i="1"/>
  <c r="L44" i="1"/>
  <c r="L40" i="1" s="1"/>
  <c r="K44" i="1"/>
  <c r="J44" i="1"/>
  <c r="I44" i="1"/>
  <c r="I43" i="1" s="1"/>
  <c r="I122" i="1" s="1"/>
  <c r="H44" i="1"/>
  <c r="G44" i="1"/>
  <c r="F44" i="1" s="1"/>
  <c r="J43" i="1"/>
  <c r="J122" i="1" s="1"/>
  <c r="H43" i="1"/>
  <c r="H122" i="1" s="1"/>
  <c r="F42" i="1"/>
  <c r="E42" i="1" s="1"/>
  <c r="C42" i="1"/>
  <c r="F41" i="1"/>
  <c r="E41" i="1" s="1"/>
  <c r="M40" i="1"/>
  <c r="K40" i="1"/>
  <c r="F40" i="1"/>
  <c r="E40" i="1"/>
  <c r="D40" i="1"/>
  <c r="F39" i="1"/>
  <c r="E39" i="1" s="1"/>
  <c r="F38" i="1"/>
  <c r="E38" i="1" s="1"/>
  <c r="J37" i="1"/>
  <c r="I37" i="1"/>
  <c r="H37" i="1"/>
  <c r="G37" i="1"/>
  <c r="J36" i="1"/>
  <c r="J149" i="1" s="1"/>
  <c r="I36" i="1"/>
  <c r="I149" i="1" s="1"/>
  <c r="H36" i="1"/>
  <c r="H149" i="1" s="1"/>
  <c r="G36" i="1"/>
  <c r="G149" i="1" s="1"/>
  <c r="C36" i="1"/>
  <c r="C153" i="1" s="1"/>
  <c r="N35" i="1"/>
  <c r="M35" i="1"/>
  <c r="L35" i="1"/>
  <c r="K35" i="1"/>
  <c r="M83" i="1" l="1"/>
  <c r="F43" i="1"/>
  <c r="N87" i="1"/>
  <c r="N123" i="1" s="1"/>
  <c r="E64" i="1"/>
  <c r="N83" i="1"/>
  <c r="F37" i="1"/>
  <c r="J90" i="1"/>
  <c r="F97" i="1"/>
  <c r="E97" i="1" s="1"/>
  <c r="H90" i="1"/>
  <c r="F56" i="1"/>
  <c r="F123" i="1"/>
  <c r="E90" i="1"/>
  <c r="F86" i="1"/>
  <c r="F124" i="1"/>
  <c r="E56" i="1"/>
  <c r="F116" i="1"/>
  <c r="E116" i="1" s="1"/>
  <c r="J127" i="1"/>
  <c r="C127" i="1"/>
  <c r="C154" i="1" s="1"/>
  <c r="J150" i="1"/>
  <c r="F127" i="1"/>
  <c r="E44" i="1"/>
  <c r="E80" i="1"/>
  <c r="F90" i="1"/>
  <c r="L82" i="1"/>
  <c r="K87" i="1"/>
  <c r="M87" i="1"/>
  <c r="E100" i="1"/>
  <c r="E123" i="1" s="1"/>
  <c r="E101" i="1"/>
  <c r="E124" i="1" s="1"/>
  <c r="F106" i="1"/>
  <c r="E106" i="1" s="1"/>
  <c r="G43" i="1"/>
  <c r="G122" i="1" s="1"/>
  <c r="F122" i="1" s="1"/>
  <c r="N82" i="1" l="1"/>
  <c r="E37" i="1"/>
  <c r="F36" i="1"/>
  <c r="E43" i="1"/>
  <c r="M123" i="1"/>
  <c r="M82" i="1"/>
  <c r="E127" i="1"/>
  <c r="K123" i="1"/>
  <c r="K82" i="1"/>
  <c r="E36" i="1" l="1"/>
  <c r="F149" i="1"/>
  <c r="E149" i="1" s="1"/>
</calcChain>
</file>

<file path=xl/sharedStrings.xml><?xml version="1.0" encoding="utf-8"?>
<sst xmlns="http://schemas.openxmlformats.org/spreadsheetml/2006/main" count="238" uniqueCount="220">
  <si>
    <t>Додаток 1</t>
  </si>
  <si>
    <t xml:space="preserve">до Положення про складання, затрвердження та  </t>
  </si>
  <si>
    <t>контролю виконання фінансового плану підприємства</t>
  </si>
  <si>
    <t>"ПОГОДЖЕНО"</t>
  </si>
  <si>
    <t>"ЗАТВЕРДЖЕНО"</t>
  </si>
  <si>
    <t>______________________________</t>
  </si>
  <si>
    <t>"____" _______________ 2024р.</t>
  </si>
  <si>
    <t>"___" _________ 2024 р.</t>
  </si>
  <si>
    <t>Проект</t>
  </si>
  <si>
    <t>Попередній</t>
  </si>
  <si>
    <t>Уточнений</t>
  </si>
  <si>
    <t>Зміни</t>
  </si>
  <si>
    <t>*</t>
  </si>
  <si>
    <t>зробити позначку "Х"</t>
  </si>
  <si>
    <t>Коди</t>
  </si>
  <si>
    <t xml:space="preserve">ПІДПРИЄМСТВО       Комунальне некомерційне підприємство  «Рогатинський центр первинної медико-санітарної допомоги»     </t>
  </si>
  <si>
    <t xml:space="preserve">за ЄДРПОУ </t>
  </si>
  <si>
    <t xml:space="preserve">Організаційно-правова форма </t>
  </si>
  <si>
    <t>Комунальне некомерційне підприємство</t>
  </si>
  <si>
    <t>за КОПФГ</t>
  </si>
  <si>
    <t>Територія</t>
  </si>
  <si>
    <t>Україна</t>
  </si>
  <si>
    <t>за КОАТУУ</t>
  </si>
  <si>
    <r>
      <t xml:space="preserve">Орган державного управління  </t>
    </r>
    <r>
      <rPr>
        <b/>
        <i/>
        <sz val="12"/>
        <rFont val="Times New Roman"/>
        <family val="1"/>
        <charset val="204"/>
      </rPr>
      <t xml:space="preserve"> </t>
    </r>
  </si>
  <si>
    <t>Рогатинська міська рада</t>
  </si>
  <si>
    <t xml:space="preserve"> </t>
  </si>
  <si>
    <t xml:space="preserve">Галузь     </t>
  </si>
  <si>
    <t>Охорона здоров"я</t>
  </si>
  <si>
    <t>за ЗКГНГ</t>
  </si>
  <si>
    <t xml:space="preserve">Вид економічної діяльності    </t>
  </si>
  <si>
    <t>Загальна медична практика</t>
  </si>
  <si>
    <t xml:space="preserve">за  КВЕД  </t>
  </si>
  <si>
    <t>86.21</t>
  </si>
  <si>
    <t>Одиниця виміру, грн.</t>
  </si>
  <si>
    <t>тис.грн</t>
  </si>
  <si>
    <t>Стандарти звітності П(с)БОУ</t>
  </si>
  <si>
    <t>Форма власності</t>
  </si>
  <si>
    <t>комунальна</t>
  </si>
  <si>
    <t>Стандарти звітності МСФЗ</t>
  </si>
  <si>
    <t>Середньооблікова кількість штатних працівників</t>
  </si>
  <si>
    <t xml:space="preserve">Місцезнаходження  </t>
  </si>
  <si>
    <t>Вул.Галицька 119-А,м.Рогатин, Івано-Франківський район,  Івано-Франківська обл.,77000</t>
  </si>
  <si>
    <t xml:space="preserve">Телефон </t>
  </si>
  <si>
    <t>( 034-35) 2-22-90</t>
  </si>
  <si>
    <t>Керівник</t>
  </si>
  <si>
    <t>Віктор ДЕНИСЮК</t>
  </si>
  <si>
    <t>ФІНАНСОВИЙ ПЛАН ПІДПРИЄМСТВА НА 2024рік</t>
  </si>
  <si>
    <t>тис. грн.</t>
  </si>
  <si>
    <t>Найменування показника</t>
  </si>
  <si>
    <t xml:space="preserve">Код рядка </t>
  </si>
  <si>
    <t xml:space="preserve">Факт минулого   2022 року </t>
  </si>
  <si>
    <t>Фінансовий план поточного року</t>
  </si>
  <si>
    <t>Фінансовий план поточного року2024р</t>
  </si>
  <si>
    <t>Фінансовий план поточного року (скорегований)</t>
  </si>
  <si>
    <t xml:space="preserve">У тому числі за кварталами </t>
  </si>
  <si>
    <t xml:space="preserve">І  </t>
  </si>
  <si>
    <t xml:space="preserve">ІІ  </t>
  </si>
  <si>
    <t xml:space="preserve">ІІІ  </t>
  </si>
  <si>
    <t xml:space="preserve">ІV </t>
  </si>
  <si>
    <t>4</t>
  </si>
  <si>
    <t>5</t>
  </si>
  <si>
    <t>6</t>
  </si>
  <si>
    <t>7</t>
  </si>
  <si>
    <t>8</t>
  </si>
  <si>
    <t>I. Фінансові результати</t>
  </si>
  <si>
    <t>Доходи і витрати від операційної діяльності (деталізація)</t>
  </si>
  <si>
    <t>Всього доходу (виручки) від реалізації продукції (товарів, робіт, послуг)                                        (110+120)</t>
  </si>
  <si>
    <t>Дохід за програмою медичних гарантій ( кошти НСЗУ)  втч:</t>
  </si>
  <si>
    <t>Первинна медична допомога</t>
  </si>
  <si>
    <t>110а</t>
  </si>
  <si>
    <t>Мобільна паліативна медична допомога дорослим і дітям</t>
  </si>
  <si>
    <t>110 б</t>
  </si>
  <si>
    <t xml:space="preserve">Супровід та лікування хворих на туберкульоз на первинному рівні медичної допомоги   </t>
  </si>
  <si>
    <t>110в</t>
  </si>
  <si>
    <t>Забеспечення кодрового  потенціалу СОЗ шляхом надання мед допомоги  із залученням лікарів інтернів</t>
  </si>
  <si>
    <t>110г</t>
  </si>
  <si>
    <t>Інший операційний дохід:   фінансова підтримка місцевого бюджету за цільовою програмою "Про затвердження Програми розвитку медичної допомоги на території Рогатинської міської територіальної громади"   у т.ч.</t>
  </si>
  <si>
    <t>Собівартість реалізованої продукції(товарів.робіт.послуг)(141+160)</t>
  </si>
  <si>
    <t>1.Витрати на послуги, матеріали та сировину, в т. ч.:</t>
  </si>
  <si>
    <t xml:space="preserve">    лабораторна діагностика</t>
  </si>
  <si>
    <t>141 а</t>
  </si>
  <si>
    <t xml:space="preserve">    медикаменти, </t>
  </si>
  <si>
    <t>141 б</t>
  </si>
  <si>
    <t xml:space="preserve">    хімреактиви</t>
  </si>
  <si>
    <t>141ж</t>
  </si>
  <si>
    <t xml:space="preserve">    вироби медичного призначення</t>
  </si>
  <si>
    <t>141 в</t>
  </si>
  <si>
    <t xml:space="preserve">    дезинфекційні засоби</t>
  </si>
  <si>
    <t>141 г</t>
  </si>
  <si>
    <t xml:space="preserve">    засоби індивідуального захисту  </t>
  </si>
  <si>
    <t>141 г"</t>
  </si>
  <si>
    <t xml:space="preserve">    господарські товари</t>
  </si>
  <si>
    <t>141 д</t>
  </si>
  <si>
    <t xml:space="preserve">    паливо-мастильні матеріали,  в т.ч.:</t>
  </si>
  <si>
    <t>141 е</t>
  </si>
  <si>
    <t xml:space="preserve">    канцелярські товари, офісне приладдя</t>
  </si>
  <si>
    <t>141 є</t>
  </si>
  <si>
    <t xml:space="preserve">  друкована продукція (друк бланків)</t>
  </si>
  <si>
    <t>141 ж</t>
  </si>
  <si>
    <t xml:space="preserve">    витрати, що здійснюються для підтримання об’єкта в робочому стані (проведення пот. ремонту).  </t>
  </si>
  <si>
    <t>2.Витрати на комунальні послуги та енергоносії, в т.ч.:</t>
  </si>
  <si>
    <t xml:space="preserve">    витрати на електроенергію (електроенергія)+розподіл</t>
  </si>
  <si>
    <t>142 а</t>
  </si>
  <si>
    <t xml:space="preserve">    витрати на електроенергію (розподіл)</t>
  </si>
  <si>
    <t>142 б</t>
  </si>
  <si>
    <t xml:space="preserve">    витрати на природній газ  +розподіл</t>
  </si>
  <si>
    <t>142 в</t>
  </si>
  <si>
    <t xml:space="preserve">    витрати на природній газ  (розподіл)</t>
  </si>
  <si>
    <t>142 г</t>
  </si>
  <si>
    <t xml:space="preserve">    витрати на водопостачання та водовідведення</t>
  </si>
  <si>
    <t>142 г"</t>
  </si>
  <si>
    <t xml:space="preserve">    витрати на вивіз сміття</t>
  </si>
  <si>
    <t>142 д</t>
  </si>
  <si>
    <t>витрати на водопостачання та водовідведення(абонплата)</t>
  </si>
  <si>
    <t>142є</t>
  </si>
  <si>
    <t>3.Інші операційні витрати</t>
  </si>
  <si>
    <t xml:space="preserve">    витрати на звязок, їнтернет </t>
  </si>
  <si>
    <t xml:space="preserve">    витрати на оплату послуг на охорону</t>
  </si>
  <si>
    <t xml:space="preserve">    витрати на оплату послуг пожежної охорони</t>
  </si>
  <si>
    <t xml:space="preserve">    витрати на страхування автомобілів </t>
  </si>
  <si>
    <t xml:space="preserve">     витрати на податки </t>
  </si>
  <si>
    <t xml:space="preserve">    витрати на техогляд машин</t>
  </si>
  <si>
    <t xml:space="preserve">    витрати на повірку медобладнання</t>
  </si>
  <si>
    <t xml:space="preserve">    витрати на повірку вогнегасників</t>
  </si>
  <si>
    <t xml:space="preserve">    витрати на інше техічне обслуговування(повірка газо та електролічильників; очистка домоходів, )</t>
  </si>
  <si>
    <t xml:space="preserve">    витрати на банківське обслуговування</t>
  </si>
  <si>
    <t xml:space="preserve">    вирати на утилізацію медичних відхoдів</t>
  </si>
  <si>
    <t xml:space="preserve">     витрати на службові відрядження,підвищення кваліфікацфї</t>
  </si>
  <si>
    <t xml:space="preserve">    судові збори,нова пашта</t>
  </si>
  <si>
    <t xml:space="preserve">    послуги сурдоперекладача</t>
  </si>
  <si>
    <t xml:space="preserve">  інші послуги(  проекто кошторисна документація та інше)</t>
  </si>
  <si>
    <t>4.Інші витрати</t>
  </si>
  <si>
    <t xml:space="preserve">     витрати на заправку катріджів</t>
  </si>
  <si>
    <t xml:space="preserve">     витрати на підписку преси</t>
  </si>
  <si>
    <t xml:space="preserve">     витрати на супровід програмного забезпечення(к.дог)</t>
  </si>
  <si>
    <t xml:space="preserve">    витрати на друковану продукцію</t>
  </si>
  <si>
    <t xml:space="preserve">     витрати на обслуговування автотранспортних засобів</t>
  </si>
  <si>
    <t>5.Витрати на оплату праці в т.ч:</t>
  </si>
  <si>
    <t xml:space="preserve">     витрати на оплату праці </t>
  </si>
  <si>
    <t>1000-</t>
  </si>
  <si>
    <t xml:space="preserve">    відрахування на соціальні заходи(ЄСВ)</t>
  </si>
  <si>
    <t>220-</t>
  </si>
  <si>
    <t>6.Амортизація</t>
  </si>
  <si>
    <t>7.Адміністративні витрати, у тому числі:</t>
  </si>
  <si>
    <t>7.1 Витрати на послуги, матеріали та сировину,</t>
  </si>
  <si>
    <t xml:space="preserve">     витрати на канцтовари, офісне приладдя та устаткування</t>
  </si>
  <si>
    <t>191а</t>
  </si>
  <si>
    <t xml:space="preserve">    витрати на паливо-мастильні матеріали</t>
  </si>
  <si>
    <t>191б</t>
  </si>
  <si>
    <t>7.2 інші витрати</t>
  </si>
  <si>
    <t xml:space="preserve">     витрати на супровід програмного забезпечення(бух.прог)</t>
  </si>
  <si>
    <t>192а</t>
  </si>
  <si>
    <t xml:space="preserve">    витрати на охорону праці та навчання працівників</t>
  </si>
  <si>
    <t>7.3  інші операційні витрати:</t>
  </si>
  <si>
    <t>193а</t>
  </si>
  <si>
    <t>7.4 витрати на оплату праці в т.ч:</t>
  </si>
  <si>
    <t xml:space="preserve">    витрати на оплату праці</t>
  </si>
  <si>
    <t>194а</t>
  </si>
  <si>
    <t xml:space="preserve">     відрахування на соціальні заходи</t>
  </si>
  <si>
    <t>194б</t>
  </si>
  <si>
    <t>інші адміністративні витрати (розшифрувати)</t>
  </si>
  <si>
    <t>Інші доходи від операційної діяльності, в т.ч.:</t>
  </si>
  <si>
    <t>дохід від операційної оренди активів</t>
  </si>
  <si>
    <t>дохід від реалізації необоротних активів</t>
  </si>
  <si>
    <t>8.Витрати по виконанню цільових програм(Дoхід м/paди)</t>
  </si>
  <si>
    <t>Витрати на комунальні послуги та енергоносії, в т.ч.:</t>
  </si>
  <si>
    <t xml:space="preserve">  витрати на електроенергію (електроенергія)</t>
  </si>
  <si>
    <t>201а</t>
  </si>
  <si>
    <t>201б</t>
  </si>
  <si>
    <t>201в</t>
  </si>
  <si>
    <t>201г</t>
  </si>
  <si>
    <t>201г"</t>
  </si>
  <si>
    <t xml:space="preserve">    витрати на водопостачання та водовідведення(абонплата)</t>
  </si>
  <si>
    <t>201д</t>
  </si>
  <si>
    <t>201е</t>
  </si>
  <si>
    <t xml:space="preserve">     закупівля палива(дpoва)</t>
  </si>
  <si>
    <t>У межах бюджетних призначень</t>
  </si>
  <si>
    <t xml:space="preserve">   Придбання знеболюючих лікарських засобів для амбулаторного лікування важкохворих  жителів громади </t>
  </si>
  <si>
    <t>Закупівля продуктів лікувального харчування для лікування дорослих, хворих на фенілкетонурію</t>
  </si>
  <si>
    <t>Закупівля лікарського засобу для лікування дітей, хворих на гемофілію</t>
  </si>
  <si>
    <t>Закупівля туберкуліну для проведення проби Манту</t>
  </si>
  <si>
    <t>ІІ. Елементи операційних витрат</t>
  </si>
  <si>
    <t>матеріальні затрати</t>
  </si>
  <si>
    <t>Витрати на оплату праці</t>
  </si>
  <si>
    <t>Відрахування на соціальні заходи</t>
  </si>
  <si>
    <t>Амортизація</t>
  </si>
  <si>
    <t>Інші операційні витрати</t>
  </si>
  <si>
    <t>Разом (сума рядків 210-214)</t>
  </si>
  <si>
    <t>ІІІ. Інвестиційна діяльність</t>
  </si>
  <si>
    <t xml:space="preserve">  </t>
  </si>
  <si>
    <t>Доходи від інвестиційної діяльності, у т.ч.:</t>
  </si>
  <si>
    <t>Капітальні інвестиції, усього, у тому числі:</t>
  </si>
  <si>
    <t>капітальне будівництво</t>
  </si>
  <si>
    <t>придбання (виготовлення) основних засобів</t>
  </si>
  <si>
    <t>придбання (виготовлення) інших необоротних матеріальних активів</t>
  </si>
  <si>
    <t>придбання (створення) нематеріальних активів</t>
  </si>
  <si>
    <t>модернізація, модифікація (добудова, дообладнання, реконструкція) основних засобів</t>
  </si>
  <si>
    <t>капітальний ремонт</t>
  </si>
  <si>
    <t>ІV. Фінансова діяльність</t>
  </si>
  <si>
    <t>Доходи від фінансової діяльності за зобов’язаннями, у т. ч.:</t>
  </si>
  <si>
    <t xml:space="preserve">кредити </t>
  </si>
  <si>
    <t>позики</t>
  </si>
  <si>
    <t>депозити</t>
  </si>
  <si>
    <t>Інші надходження (розшифрувати)</t>
  </si>
  <si>
    <t>Витрати від фінансової діяльності за зобов’язаннями, у т. ч.:</t>
  </si>
  <si>
    <t>Інші витрати (розшифрувати)</t>
  </si>
  <si>
    <t>Залишок коштів на рахунку на 01.01.2024р</t>
  </si>
  <si>
    <t>Усього доходів</t>
  </si>
  <si>
    <t>Усього витрат</t>
  </si>
  <si>
    <t>IV. Додаткова інформація</t>
  </si>
  <si>
    <t>Штатна чисельність працівників</t>
  </si>
  <si>
    <t>Податкова заборгованість</t>
  </si>
  <si>
    <t>Заборгованість перед працівниками за заробітною платою</t>
  </si>
  <si>
    <t xml:space="preserve">Керівник </t>
  </si>
  <si>
    <t>_________________________</t>
  </si>
  <si>
    <t xml:space="preserve">      (підпис)</t>
  </si>
  <si>
    <t xml:space="preserve">         (ініціали, прізвище)    </t>
  </si>
  <si>
    <t xml:space="preserve">Економіст  </t>
  </si>
  <si>
    <t xml:space="preserve">Наталія Торган </t>
  </si>
  <si>
    <t>вик.  0988548440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</si>
</sst>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₴_-;\-* #,##0.00\ _₴_-;_-* &quot;-&quot;??\ _₴_-;_-@_-"/>
    <numFmt numFmtId="165" formatCode="0.0"/>
    <numFmt numFmtId="166" formatCode="_-* #,##0.0\ _₴_-;\-* #,##0.0\ _₴_-;_-* &quot;-&quot;?\ _₴_-;_-@_-"/>
    <numFmt numFmtId="167" formatCode="#,##0.0\ _₴"/>
    <numFmt numFmtId="168" formatCode="_(* #,##0_);_(* \(#,##0\);_(* &quot;-&quot;_);_(@_)"/>
    <numFmt numFmtId="169" formatCode="#,##0.0"/>
  </numFmts>
  <fonts count="23" x14ac:knownFonts="1"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006100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Arial Cyr"/>
      <charset val="204"/>
    </font>
    <font>
      <i/>
      <sz val="12"/>
      <name val="Times New Roman"/>
      <family val="1"/>
      <charset val="204"/>
    </font>
    <font>
      <b/>
      <sz val="12"/>
      <name val="Calibri"/>
      <family val="2"/>
      <charset val="204"/>
      <scheme val="minor"/>
    </font>
    <font>
      <sz val="11"/>
      <color indexed="60"/>
      <name val="Arial Cyr"/>
      <family val="2"/>
      <charset val="204"/>
    </font>
    <font>
      <b/>
      <sz val="12"/>
      <name val="Arial Cyr"/>
      <family val="2"/>
      <charset val="204"/>
    </font>
    <font>
      <sz val="12"/>
      <color rgb="FF7030A0"/>
      <name val="Calibri"/>
      <family val="2"/>
      <charset val="204"/>
      <scheme val="minor"/>
    </font>
    <font>
      <b/>
      <sz val="12"/>
      <name val="Calibri"/>
      <family val="2"/>
      <charset val="204"/>
    </font>
    <font>
      <i/>
      <sz val="12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6"/>
      <name val="Times New Roman"/>
      <family val="1"/>
      <charset val="204"/>
    </font>
    <font>
      <sz val="11"/>
      <color indexed="60"/>
      <name val="Calibri"/>
      <family val="2"/>
      <charset val="204"/>
    </font>
    <font>
      <sz val="12"/>
      <name val="Calibri"/>
      <family val="2"/>
      <charset val="204"/>
    </font>
    <font>
      <sz val="12"/>
      <color rgb="FF00B0F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indexed="43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12" fillId="4" borderId="0" applyNumberFormat="0" applyBorder="0" applyAlignment="0" applyProtection="0"/>
    <xf numFmtId="0" fontId="20" fillId="4" borderId="0" applyNumberFormat="0" applyBorder="0" applyAlignment="0" applyProtection="0"/>
  </cellStyleXfs>
  <cellXfs count="317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2" fontId="6" fillId="3" borderId="0" xfId="2" applyNumberFormat="1" applyFont="1" applyFill="1" applyBorder="1" applyAlignment="1">
      <alignment vertical="center"/>
    </xf>
    <xf numFmtId="2" fontId="5" fillId="0" borderId="0" xfId="0" applyNumberFormat="1" applyFont="1" applyAlignment="1">
      <alignment vertical="center"/>
    </xf>
    <xf numFmtId="2" fontId="7" fillId="0" borderId="0" xfId="0" applyNumberFormat="1" applyFont="1" applyAlignment="1">
      <alignment vertical="center"/>
    </xf>
    <xf numFmtId="2" fontId="5" fillId="3" borderId="0" xfId="0" applyNumberFormat="1" applyFont="1" applyFill="1" applyAlignment="1">
      <alignment vertical="center"/>
    </xf>
    <xf numFmtId="0" fontId="0" fillId="0" borderId="0" xfId="0" applyFont="1"/>
    <xf numFmtId="0" fontId="7" fillId="0" borderId="0" xfId="0" applyFont="1" applyAlignment="1">
      <alignment vertical="center"/>
    </xf>
    <xf numFmtId="2" fontId="5" fillId="3" borderId="1" xfId="0" applyNumberFormat="1" applyFont="1" applyFill="1" applyBorder="1" applyAlignment="1">
      <alignment vertical="center"/>
    </xf>
    <xf numFmtId="2" fontId="5" fillId="0" borderId="1" xfId="0" applyNumberFormat="1" applyFont="1" applyBorder="1" applyAlignment="1">
      <alignment vertical="center"/>
    </xf>
    <xf numFmtId="2" fontId="5" fillId="3" borderId="2" xfId="0" applyNumberFormat="1" applyFont="1" applyFill="1" applyBorder="1" applyAlignment="1">
      <alignment vertical="center"/>
    </xf>
    <xf numFmtId="2" fontId="5" fillId="0" borderId="2" xfId="0" applyNumberFormat="1" applyFont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2" fontId="6" fillId="3" borderId="0" xfId="2" applyNumberFormat="1" applyFont="1" applyFill="1"/>
    <xf numFmtId="2" fontId="5" fillId="3" borderId="3" xfId="0" applyNumberFormat="1" applyFont="1" applyFill="1" applyBorder="1" applyAlignment="1">
      <alignment vertical="center"/>
    </xf>
    <xf numFmtId="2" fontId="5" fillId="0" borderId="3" xfId="0" applyNumberFormat="1" applyFont="1" applyBorder="1" applyAlignment="1">
      <alignment horizontal="center" vertical="center"/>
    </xf>
    <xf numFmtId="2" fontId="5" fillId="3" borderId="3" xfId="0" applyNumberFormat="1" applyFont="1" applyFill="1" applyBorder="1"/>
    <xf numFmtId="2" fontId="7" fillId="0" borderId="3" xfId="0" applyNumberFormat="1" applyFont="1" applyBorder="1" applyAlignment="1">
      <alignment horizontal="right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2" fontId="6" fillId="3" borderId="2" xfId="2" applyNumberFormat="1" applyFont="1" applyFill="1" applyBorder="1" applyAlignment="1">
      <alignment vertical="center"/>
    </xf>
    <xf numFmtId="2" fontId="5" fillId="0" borderId="5" xfId="0" applyNumberFormat="1" applyFont="1" applyBorder="1" applyAlignment="1">
      <alignment vertical="center"/>
    </xf>
    <xf numFmtId="2" fontId="5" fillId="0" borderId="3" xfId="0" applyNumberFormat="1" applyFont="1" applyBorder="1" applyAlignment="1">
      <alignment horizontal="left" vertical="top"/>
    </xf>
    <xf numFmtId="2" fontId="5" fillId="0" borderId="2" xfId="0" applyNumberFormat="1" applyFont="1" applyBorder="1" applyAlignment="1">
      <alignment vertical="center" wrapText="1"/>
    </xf>
    <xf numFmtId="2" fontId="5" fillId="0" borderId="5" xfId="0" applyNumberFormat="1" applyFont="1" applyBorder="1" applyAlignment="1">
      <alignment vertical="center" wrapText="1"/>
    </xf>
    <xf numFmtId="2" fontId="5" fillId="0" borderId="3" xfId="0" applyNumberFormat="1" applyFont="1" applyBorder="1" applyAlignment="1">
      <alignment vertical="top"/>
    </xf>
    <xf numFmtId="2" fontId="5" fillId="0" borderId="3" xfId="0" applyNumberFormat="1" applyFont="1" applyBorder="1" applyAlignment="1">
      <alignment horizontal="center" vertical="top"/>
    </xf>
    <xf numFmtId="2" fontId="5" fillId="0" borderId="8" xfId="0" applyNumberFormat="1" applyFont="1" applyBorder="1" applyAlignment="1">
      <alignment vertical="center" wrapText="1"/>
    </xf>
    <xf numFmtId="2" fontId="5" fillId="3" borderId="9" xfId="0" applyNumberFormat="1" applyFont="1" applyFill="1" applyBorder="1" applyAlignment="1">
      <alignment vertical="center"/>
    </xf>
    <xf numFmtId="2" fontId="7" fillId="0" borderId="3" xfId="0" applyNumberFormat="1" applyFont="1" applyBorder="1" applyAlignment="1">
      <alignment horizontal="center" vertical="top"/>
    </xf>
    <xf numFmtId="2" fontId="5" fillId="0" borderId="3" xfId="0" applyNumberFormat="1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vertical="center" wrapText="1"/>
    </xf>
    <xf numFmtId="2" fontId="5" fillId="3" borderId="2" xfId="0" applyNumberFormat="1" applyFont="1" applyFill="1" applyBorder="1" applyAlignment="1">
      <alignment vertical="center" wrapText="1"/>
    </xf>
    <xf numFmtId="2" fontId="7" fillId="0" borderId="0" xfId="0" applyNumberFormat="1" applyFont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 shrinkToFit="1"/>
    </xf>
    <xf numFmtId="2" fontId="5" fillId="0" borderId="3" xfId="1" applyNumberFormat="1" applyFont="1" applyFill="1" applyBorder="1" applyAlignment="1">
      <alignment horizontal="center" vertical="center" wrapText="1" shrinkToFit="1"/>
    </xf>
    <xf numFmtId="2" fontId="5" fillId="3" borderId="3" xfId="0" applyNumberFormat="1" applyFont="1" applyFill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9" fontId="6" fillId="3" borderId="3" xfId="2" applyNumberFormat="1" applyFont="1" applyFill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49" fontId="10" fillId="3" borderId="3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3" borderId="2" xfId="0" applyFont="1" applyFill="1" applyBorder="1" applyAlignment="1">
      <alignment vertical="center" wrapText="1"/>
    </xf>
    <xf numFmtId="2" fontId="6" fillId="3" borderId="2" xfId="2" applyNumberFormat="1" applyFont="1" applyFill="1" applyBorder="1" applyAlignment="1">
      <alignment vertical="center" wrapText="1"/>
    </xf>
    <xf numFmtId="2" fontId="7" fillId="0" borderId="2" xfId="0" applyNumberFormat="1" applyFont="1" applyBorder="1" applyAlignment="1">
      <alignment vertical="center" wrapText="1"/>
    </xf>
    <xf numFmtId="2" fontId="7" fillId="3" borderId="2" xfId="0" applyNumberFormat="1" applyFont="1" applyFill="1" applyBorder="1" applyAlignment="1">
      <alignment vertical="center" wrapText="1"/>
    </xf>
    <xf numFmtId="2" fontId="7" fillId="0" borderId="5" xfId="0" applyNumberFormat="1" applyFont="1" applyBorder="1" applyAlignment="1">
      <alignment vertical="center" wrapText="1"/>
    </xf>
    <xf numFmtId="0" fontId="7" fillId="0" borderId="3" xfId="0" applyFont="1" applyBorder="1" applyAlignment="1">
      <alignment vertical="center"/>
    </xf>
    <xf numFmtId="0" fontId="7" fillId="3" borderId="3" xfId="0" applyFont="1" applyFill="1" applyBorder="1" applyAlignment="1">
      <alignment vertical="center"/>
    </xf>
    <xf numFmtId="2" fontId="6" fillId="3" borderId="3" xfId="2" applyNumberFormat="1" applyFont="1" applyFill="1" applyBorder="1" applyAlignment="1">
      <alignment vertical="center"/>
    </xf>
    <xf numFmtId="2" fontId="6" fillId="3" borderId="4" xfId="2" applyNumberFormat="1" applyFont="1" applyFill="1" applyBorder="1" applyAlignment="1">
      <alignment vertical="center"/>
    </xf>
    <xf numFmtId="0" fontId="7" fillId="0" borderId="10" xfId="0" applyFont="1" applyBorder="1" applyAlignment="1">
      <alignment horizontal="left" vertical="center" wrapText="1"/>
    </xf>
    <xf numFmtId="0" fontId="7" fillId="0" borderId="10" xfId="0" quotePrefix="1" applyFont="1" applyBorder="1" applyAlignment="1">
      <alignment horizontal="center" vertical="center"/>
    </xf>
    <xf numFmtId="2" fontId="6" fillId="3" borderId="3" xfId="2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2" fontId="11" fillId="3" borderId="3" xfId="2" applyNumberFormat="1" applyFont="1" applyFill="1" applyBorder="1" applyAlignment="1">
      <alignment horizontal="right" wrapText="1"/>
    </xf>
    <xf numFmtId="0" fontId="4" fillId="0" borderId="0" xfId="0" applyFont="1"/>
    <xf numFmtId="0" fontId="7" fillId="0" borderId="10" xfId="2" applyFont="1" applyFill="1" applyBorder="1" applyAlignment="1">
      <alignment horizontal="left" vertical="center" wrapText="1"/>
    </xf>
    <xf numFmtId="0" fontId="7" fillId="0" borderId="5" xfId="2" quotePrefix="1" applyFont="1" applyFill="1" applyBorder="1" applyAlignment="1">
      <alignment horizontal="center" vertical="center"/>
    </xf>
    <xf numFmtId="2" fontId="7" fillId="3" borderId="3" xfId="2" applyNumberFormat="1" applyFont="1" applyFill="1" applyBorder="1" applyAlignment="1">
      <alignment horizontal="center" vertical="center" wrapText="1"/>
    </xf>
    <xf numFmtId="165" fontId="11" fillId="0" borderId="3" xfId="2" applyNumberFormat="1" applyFont="1" applyFill="1" applyBorder="1" applyAlignment="1">
      <alignment wrapText="1"/>
    </xf>
    <xf numFmtId="2" fontId="6" fillId="3" borderId="4" xfId="2" applyNumberFormat="1" applyFont="1" applyFill="1" applyBorder="1" applyAlignment="1">
      <alignment horizontal="center" vertical="center" wrapText="1"/>
    </xf>
    <xf numFmtId="0" fontId="0" fillId="3" borderId="0" xfId="0" applyFont="1" applyFill="1"/>
    <xf numFmtId="0" fontId="5" fillId="0" borderId="10" xfId="0" applyFont="1" applyBorder="1" applyAlignment="1">
      <alignment horizontal="right" vertical="center" wrapText="1"/>
    </xf>
    <xf numFmtId="0" fontId="5" fillId="0" borderId="11" xfId="0" quotePrefix="1" applyFont="1" applyBorder="1" applyAlignment="1">
      <alignment horizontal="center" vertical="center"/>
    </xf>
    <xf numFmtId="2" fontId="5" fillId="3" borderId="3" xfId="2" applyNumberFormat="1" applyFont="1" applyFill="1" applyBorder="1" applyAlignment="1">
      <alignment horizontal="center" vertical="center" wrapText="1"/>
    </xf>
    <xf numFmtId="2" fontId="6" fillId="3" borderId="3" xfId="2" applyNumberFormat="1" applyFont="1" applyFill="1" applyBorder="1" applyAlignment="1">
      <alignment horizontal="right" wrapText="1"/>
    </xf>
    <xf numFmtId="2" fontId="13" fillId="0" borderId="3" xfId="3" applyNumberFormat="1" applyFont="1" applyFill="1" applyBorder="1" applyAlignment="1">
      <alignment vertical="center" wrapText="1"/>
    </xf>
    <xf numFmtId="0" fontId="5" fillId="0" borderId="10" xfId="0" applyFont="1" applyBorder="1" applyAlignment="1">
      <alignment horizontal="left" vertical="center" wrapText="1"/>
    </xf>
    <xf numFmtId="2" fontId="14" fillId="3" borderId="3" xfId="2" applyNumberFormat="1" applyFont="1" applyFill="1" applyBorder="1" applyAlignment="1">
      <alignment horizontal="center" vertical="center" wrapText="1"/>
    </xf>
    <xf numFmtId="2" fontId="14" fillId="3" borderId="4" xfId="2" applyNumberFormat="1" applyFont="1" applyFill="1" applyBorder="1" applyAlignment="1">
      <alignment horizontal="center" vertical="center" wrapText="1"/>
    </xf>
    <xf numFmtId="0" fontId="6" fillId="0" borderId="5" xfId="2" applyFont="1" applyFill="1" applyBorder="1" applyAlignment="1">
      <alignment vertical="center" wrapText="1"/>
    </xf>
    <xf numFmtId="0" fontId="5" fillId="0" borderId="5" xfId="2" quotePrefix="1" applyFont="1" applyFill="1" applyBorder="1" applyAlignment="1">
      <alignment horizontal="center" vertical="center"/>
    </xf>
    <xf numFmtId="166" fontId="10" fillId="0" borderId="3" xfId="0" applyNumberFormat="1" applyFont="1" applyBorder="1" applyAlignment="1">
      <alignment vertical="center" wrapText="1"/>
    </xf>
    <xf numFmtId="2" fontId="5" fillId="3" borderId="3" xfId="2" applyNumberFormat="1" applyFont="1" applyFill="1" applyBorder="1" applyAlignment="1">
      <alignment horizontal="right" wrapText="1"/>
    </xf>
    <xf numFmtId="2" fontId="10" fillId="0" borderId="3" xfId="0" applyNumberFormat="1" applyFont="1" applyBorder="1" applyAlignment="1">
      <alignment horizontal="right" wrapText="1"/>
    </xf>
    <xf numFmtId="2" fontId="10" fillId="3" borderId="3" xfId="0" applyNumberFormat="1" applyFont="1" applyFill="1" applyBorder="1" applyAlignment="1">
      <alignment horizontal="right" wrapText="1"/>
    </xf>
    <xf numFmtId="2" fontId="14" fillId="3" borderId="0" xfId="2" applyNumberFormat="1" applyFont="1" applyFill="1" applyBorder="1" applyAlignment="1">
      <alignment horizontal="center" vertical="center" wrapText="1"/>
    </xf>
    <xf numFmtId="0" fontId="11" fillId="0" borderId="3" xfId="2" applyFont="1" applyFill="1" applyBorder="1" applyAlignment="1">
      <alignment vertical="center" wrapText="1"/>
    </xf>
    <xf numFmtId="165" fontId="7" fillId="0" borderId="3" xfId="0" applyNumberFormat="1" applyFont="1" applyBorder="1" applyAlignment="1">
      <alignment vertical="top" wrapText="1"/>
    </xf>
    <xf numFmtId="2" fontId="7" fillId="3" borderId="3" xfId="2" applyNumberFormat="1" applyFont="1" applyFill="1" applyBorder="1" applyAlignment="1">
      <alignment horizontal="right"/>
    </xf>
    <xf numFmtId="0" fontId="7" fillId="0" borderId="5" xfId="0" applyFont="1" applyBorder="1" applyAlignment="1">
      <alignment vertical="center" wrapText="1"/>
    </xf>
    <xf numFmtId="0" fontId="5" fillId="0" borderId="3" xfId="0" quotePrefix="1" applyFont="1" applyBorder="1" applyAlignment="1">
      <alignment horizontal="center" vertical="center"/>
    </xf>
    <xf numFmtId="2" fontId="11" fillId="3" borderId="3" xfId="2" applyNumberFormat="1" applyFont="1" applyFill="1" applyBorder="1" applyAlignment="1">
      <alignment vertical="center" wrapText="1"/>
    </xf>
    <xf numFmtId="0" fontId="6" fillId="0" borderId="0" xfId="0" applyFont="1"/>
    <xf numFmtId="0" fontId="15" fillId="0" borderId="10" xfId="2" applyFont="1" applyFill="1" applyBorder="1" applyAlignment="1">
      <alignment horizontal="left" vertical="center" wrapText="1"/>
    </xf>
    <xf numFmtId="0" fontId="7" fillId="0" borderId="3" xfId="3" quotePrefix="1" applyFont="1" applyFill="1" applyBorder="1" applyAlignment="1">
      <alignment horizontal="center" vertical="center"/>
    </xf>
    <xf numFmtId="2" fontId="11" fillId="3" borderId="3" xfId="2" applyNumberFormat="1" applyFont="1" applyFill="1" applyBorder="1" applyAlignment="1">
      <alignment horizontal="center" vertical="center" wrapText="1"/>
    </xf>
    <xf numFmtId="165" fontId="7" fillId="0" borderId="3" xfId="2" applyNumberFormat="1" applyFont="1" applyFill="1" applyBorder="1" applyAlignment="1">
      <alignment vertical="center" wrapText="1"/>
    </xf>
    <xf numFmtId="2" fontId="7" fillId="3" borderId="3" xfId="2" applyNumberFormat="1" applyFont="1" applyFill="1" applyBorder="1" applyAlignment="1">
      <alignment horizontal="right" wrapText="1"/>
    </xf>
    <xf numFmtId="2" fontId="7" fillId="3" borderId="4" xfId="2" applyNumberFormat="1" applyFont="1" applyFill="1" applyBorder="1" applyAlignment="1">
      <alignment horizontal="center" vertical="center" wrapText="1"/>
    </xf>
    <xf numFmtId="0" fontId="11" fillId="0" borderId="0" xfId="0" applyFont="1"/>
    <xf numFmtId="0" fontId="5" fillId="0" borderId="3" xfId="3" quotePrefix="1" applyFont="1" applyFill="1" applyBorder="1" applyAlignment="1">
      <alignment horizontal="center" vertical="center"/>
    </xf>
    <xf numFmtId="2" fontId="5" fillId="3" borderId="3" xfId="2" applyNumberFormat="1" applyFont="1" applyFill="1" applyBorder="1" applyAlignment="1">
      <alignment vertical="top" wrapText="1"/>
    </xf>
    <xf numFmtId="165" fontId="5" fillId="0" borderId="3" xfId="0" applyNumberFormat="1" applyFont="1" applyBorder="1" applyAlignment="1">
      <alignment vertical="center" wrapText="1"/>
    </xf>
    <xf numFmtId="2" fontId="6" fillId="3" borderId="3" xfId="2" applyNumberFormat="1" applyFont="1" applyFill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2" fontId="5" fillId="3" borderId="3" xfId="2" applyNumberFormat="1" applyFont="1" applyFill="1" applyBorder="1" applyAlignment="1">
      <alignment vertical="center" wrapText="1"/>
    </xf>
    <xf numFmtId="165" fontId="5" fillId="0" borderId="3" xfId="2" applyNumberFormat="1" applyFont="1" applyFill="1" applyBorder="1" applyAlignment="1">
      <alignment vertical="center" wrapText="1"/>
    </xf>
    <xf numFmtId="2" fontId="16" fillId="3" borderId="3" xfId="2" applyNumberFormat="1" applyFont="1" applyFill="1" applyBorder="1" applyAlignment="1">
      <alignment horizontal="right" wrapText="1"/>
    </xf>
    <xf numFmtId="2" fontId="5" fillId="0" borderId="3" xfId="0" applyNumberFormat="1" applyFont="1" applyBorder="1" applyAlignment="1">
      <alignment horizontal="right" wrapText="1"/>
    </xf>
    <xf numFmtId="0" fontId="5" fillId="0" borderId="3" xfId="0" applyFont="1" applyBorder="1" applyAlignment="1">
      <alignment horizontal="left" vertical="top" wrapText="1"/>
    </xf>
    <xf numFmtId="2" fontId="5" fillId="0" borderId="3" xfId="2" applyNumberFormat="1" applyFont="1" applyFill="1" applyBorder="1" applyAlignment="1">
      <alignment horizontal="center" vertical="center" wrapText="1"/>
    </xf>
    <xf numFmtId="2" fontId="5" fillId="3" borderId="3" xfId="2" applyNumberFormat="1" applyFont="1" applyFill="1" applyBorder="1" applyAlignment="1">
      <alignment horizontal="right" vertical="center" wrapText="1"/>
    </xf>
    <xf numFmtId="165" fontId="10" fillId="0" borderId="3" xfId="0" applyNumberFormat="1" applyFont="1" applyBorder="1" applyAlignment="1">
      <alignment vertical="top" wrapText="1"/>
    </xf>
    <xf numFmtId="167" fontId="5" fillId="3" borderId="3" xfId="2" applyNumberFormat="1" applyFont="1" applyFill="1" applyBorder="1" applyAlignment="1">
      <alignment vertical="center" wrapText="1"/>
    </xf>
    <xf numFmtId="9" fontId="5" fillId="0" borderId="3" xfId="2" applyNumberFormat="1" applyFont="1" applyFill="1" applyBorder="1" applyAlignment="1">
      <alignment horizontal="left" vertical="center" wrapText="1"/>
    </xf>
    <xf numFmtId="2" fontId="5" fillId="0" borderId="3" xfId="0" applyNumberFormat="1" applyFont="1" applyBorder="1" applyAlignment="1">
      <alignment horizontal="right"/>
    </xf>
    <xf numFmtId="167" fontId="6" fillId="3" borderId="3" xfId="2" applyNumberFormat="1" applyFont="1" applyFill="1" applyBorder="1" applyAlignment="1">
      <alignment vertical="center" wrapText="1"/>
    </xf>
    <xf numFmtId="0" fontId="17" fillId="0" borderId="0" xfId="0" applyFont="1" applyAlignment="1">
      <alignment vertical="center"/>
    </xf>
    <xf numFmtId="0" fontId="3" fillId="0" borderId="0" xfId="0" applyFont="1"/>
    <xf numFmtId="0" fontId="5" fillId="0" borderId="3" xfId="2" applyFont="1" applyFill="1" applyBorder="1" applyAlignment="1">
      <alignment horizontal="left" vertical="center" wrapText="1"/>
    </xf>
    <xf numFmtId="167" fontId="6" fillId="3" borderId="3" xfId="2" applyNumberFormat="1" applyFont="1" applyFill="1" applyBorder="1" applyAlignment="1">
      <alignment horizontal="right" vertical="center" wrapText="1"/>
    </xf>
    <xf numFmtId="0" fontId="5" fillId="3" borderId="0" xfId="0" applyFont="1" applyFill="1" applyAlignment="1">
      <alignment vertical="center"/>
    </xf>
    <xf numFmtId="0" fontId="7" fillId="0" borderId="9" xfId="2" applyFont="1" applyFill="1" applyBorder="1" applyAlignment="1">
      <alignment horizontal="left" vertical="center" wrapText="1"/>
    </xf>
    <xf numFmtId="0" fontId="5" fillId="0" borderId="3" xfId="2" applyFont="1" applyFill="1" applyBorder="1" applyAlignment="1">
      <alignment horizontal="center" vertical="center" wrapText="1"/>
    </xf>
    <xf numFmtId="2" fontId="7" fillId="0" borderId="3" xfId="2" applyNumberFormat="1" applyFont="1" applyFill="1" applyBorder="1" applyAlignment="1">
      <alignment horizontal="center" vertical="center" wrapText="1"/>
    </xf>
    <xf numFmtId="2" fontId="11" fillId="3" borderId="3" xfId="2" applyNumberFormat="1" applyFont="1" applyFill="1" applyBorder="1" applyAlignment="1">
      <alignment horizontal="center" wrapText="1"/>
    </xf>
    <xf numFmtId="2" fontId="4" fillId="3" borderId="3" xfId="2" applyNumberFormat="1" applyFont="1" applyFill="1" applyBorder="1" applyAlignment="1">
      <alignment horizontal="center" vertical="center" wrapText="1"/>
    </xf>
    <xf numFmtId="2" fontId="4" fillId="3" borderId="4" xfId="2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top" wrapText="1"/>
    </xf>
    <xf numFmtId="0" fontId="5" fillId="0" borderId="5" xfId="3" quotePrefix="1" applyFont="1" applyFill="1" applyBorder="1" applyAlignment="1">
      <alignment horizontal="center" vertical="center"/>
    </xf>
    <xf numFmtId="165" fontId="10" fillId="0" borderId="3" xfId="0" applyNumberFormat="1" applyFont="1" applyBorder="1" applyAlignment="1">
      <alignment wrapText="1"/>
    </xf>
    <xf numFmtId="2" fontId="5" fillId="3" borderId="3" xfId="2" applyNumberFormat="1" applyFont="1" applyFill="1" applyBorder="1" applyAlignment="1">
      <alignment wrapText="1"/>
    </xf>
    <xf numFmtId="2" fontId="5" fillId="0" borderId="3" xfId="0" applyNumberFormat="1" applyFont="1" applyBorder="1" applyAlignment="1">
      <alignment wrapText="1"/>
    </xf>
    <xf numFmtId="0" fontId="5" fillId="0" borderId="12" xfId="0" applyFont="1" applyBorder="1" applyAlignment="1">
      <alignment horizontal="left" vertical="top" wrapText="1"/>
    </xf>
    <xf numFmtId="0" fontId="5" fillId="0" borderId="8" xfId="3" quotePrefix="1" applyFont="1" applyFill="1" applyBorder="1" applyAlignment="1">
      <alignment horizontal="center" vertical="center"/>
    </xf>
    <xf numFmtId="2" fontId="5" fillId="3" borderId="9" xfId="2" applyNumberFormat="1" applyFont="1" applyFill="1" applyBorder="1" applyAlignment="1">
      <alignment vertical="top" wrapText="1"/>
    </xf>
    <xf numFmtId="165" fontId="10" fillId="0" borderId="9" xfId="0" applyNumberFormat="1" applyFont="1" applyBorder="1" applyAlignment="1">
      <alignment wrapText="1"/>
    </xf>
    <xf numFmtId="2" fontId="5" fillId="3" borderId="9" xfId="2" applyNumberFormat="1" applyFont="1" applyFill="1" applyBorder="1" applyAlignment="1">
      <alignment wrapText="1"/>
    </xf>
    <xf numFmtId="2" fontId="5" fillId="0" borderId="9" xfId="0" applyNumberFormat="1" applyFont="1" applyBorder="1" applyAlignment="1">
      <alignment wrapText="1"/>
    </xf>
    <xf numFmtId="2" fontId="5" fillId="3" borderId="9" xfId="0" applyNumberFormat="1" applyFont="1" applyFill="1" applyBorder="1" applyAlignment="1">
      <alignment wrapText="1"/>
    </xf>
    <xf numFmtId="2" fontId="5" fillId="3" borderId="3" xfId="0" applyNumberFormat="1" applyFont="1" applyFill="1" applyBorder="1" applyAlignment="1">
      <alignment wrapText="1"/>
    </xf>
    <xf numFmtId="0" fontId="5" fillId="0" borderId="10" xfId="0" applyFont="1" applyBorder="1" applyAlignment="1">
      <alignment horizontal="left" vertical="top" wrapText="1"/>
    </xf>
    <xf numFmtId="0" fontId="5" fillId="0" borderId="11" xfId="3" quotePrefix="1" applyFont="1" applyFill="1" applyBorder="1" applyAlignment="1">
      <alignment horizontal="center" vertical="center"/>
    </xf>
    <xf numFmtId="2" fontId="5" fillId="3" borderId="10" xfId="2" applyNumberFormat="1" applyFont="1" applyFill="1" applyBorder="1" applyAlignment="1">
      <alignment vertical="top" wrapText="1"/>
    </xf>
    <xf numFmtId="165" fontId="5" fillId="0" borderId="10" xfId="0" applyNumberFormat="1" applyFont="1" applyBorder="1" applyAlignment="1">
      <alignment vertical="center" wrapText="1"/>
    </xf>
    <xf numFmtId="2" fontId="5" fillId="3" borderId="10" xfId="2" applyNumberFormat="1" applyFont="1" applyFill="1" applyBorder="1" applyAlignment="1">
      <alignment wrapText="1"/>
    </xf>
    <xf numFmtId="2" fontId="5" fillId="0" borderId="10" xfId="0" applyNumberFormat="1" applyFont="1" applyBorder="1" applyAlignment="1">
      <alignment vertical="center" wrapText="1"/>
    </xf>
    <xf numFmtId="2" fontId="5" fillId="3" borderId="10" xfId="0" applyNumberFormat="1" applyFont="1" applyFill="1" applyBorder="1" applyAlignment="1">
      <alignment vertical="center" wrapText="1"/>
    </xf>
    <xf numFmtId="0" fontId="5" fillId="0" borderId="10" xfId="0" applyFont="1" applyBorder="1" applyAlignment="1"/>
    <xf numFmtId="0" fontId="7" fillId="0" borderId="3" xfId="2" applyFont="1" applyFill="1" applyBorder="1" applyAlignment="1">
      <alignment horizontal="left" vertical="center" wrapText="1"/>
    </xf>
    <xf numFmtId="0" fontId="7" fillId="0" borderId="3" xfId="2" applyFont="1" applyFill="1" applyBorder="1" applyAlignment="1">
      <alignment horizontal="center" vertical="center" wrapText="1"/>
    </xf>
    <xf numFmtId="165" fontId="8" fillId="0" borderId="3" xfId="0" applyNumberFormat="1" applyFont="1" applyBorder="1" applyAlignment="1">
      <alignment wrapText="1"/>
    </xf>
    <xf numFmtId="2" fontId="7" fillId="3" borderId="3" xfId="2" applyNumberFormat="1" applyFont="1" applyFill="1" applyBorder="1" applyAlignment="1">
      <alignment wrapText="1"/>
    </xf>
    <xf numFmtId="2" fontId="7" fillId="0" borderId="3" xfId="0" applyNumberFormat="1" applyFont="1" applyBorder="1" applyAlignment="1">
      <alignment wrapText="1"/>
    </xf>
    <xf numFmtId="2" fontId="5" fillId="3" borderId="3" xfId="0" applyNumberFormat="1" applyFont="1" applyFill="1" applyBorder="1" applyAlignment="1">
      <alignment horizontal="right" wrapText="1"/>
    </xf>
    <xf numFmtId="167" fontId="3" fillId="3" borderId="3" xfId="2" applyNumberFormat="1" applyFont="1" applyFill="1" applyBorder="1" applyAlignment="1">
      <alignment horizontal="center" vertical="center" wrapText="1"/>
    </xf>
    <xf numFmtId="167" fontId="3" fillId="3" borderId="4" xfId="2" applyNumberFormat="1" applyFont="1" applyFill="1" applyBorder="1" applyAlignment="1">
      <alignment horizontal="center" vertical="center" wrapText="1"/>
    </xf>
    <xf numFmtId="167" fontId="11" fillId="3" borderId="3" xfId="2" applyNumberFormat="1" applyFont="1" applyFill="1" applyBorder="1" applyAlignment="1">
      <alignment horizontal="center" vertical="center" wrapText="1"/>
    </xf>
    <xf numFmtId="2" fontId="5" fillId="3" borderId="3" xfId="0" applyNumberFormat="1" applyFont="1" applyFill="1" applyBorder="1" applyAlignment="1">
      <alignment vertical="center" wrapText="1"/>
    </xf>
    <xf numFmtId="2" fontId="11" fillId="3" borderId="3" xfId="2" applyNumberFormat="1" applyFont="1" applyFill="1" applyBorder="1" applyAlignment="1">
      <alignment horizontal="right" vertical="center" wrapText="1"/>
    </xf>
    <xf numFmtId="165" fontId="10" fillId="0" borderId="3" xfId="0" applyNumberFormat="1" applyFont="1" applyBorder="1" applyAlignment="1">
      <alignment vertical="center" wrapText="1"/>
    </xf>
    <xf numFmtId="2" fontId="17" fillId="0" borderId="3" xfId="0" applyNumberFormat="1" applyFont="1" applyBorder="1" applyAlignment="1">
      <alignment vertical="center" wrapText="1"/>
    </xf>
    <xf numFmtId="2" fontId="17" fillId="0" borderId="0" xfId="0" applyNumberFormat="1" applyFont="1" applyBorder="1" applyAlignment="1">
      <alignment vertical="center" wrapText="1"/>
    </xf>
    <xf numFmtId="0" fontId="7" fillId="0" borderId="3" xfId="2" applyFont="1" applyFill="1" applyBorder="1" applyAlignment="1">
      <alignment horizontal="left" vertical="top" wrapText="1"/>
    </xf>
    <xf numFmtId="2" fontId="7" fillId="0" borderId="3" xfId="0" applyNumberFormat="1" applyFont="1" applyBorder="1" applyAlignment="1">
      <alignment vertical="center" wrapText="1"/>
    </xf>
    <xf numFmtId="0" fontId="5" fillId="3" borderId="3" xfId="0" applyFont="1" applyFill="1" applyBorder="1" applyAlignment="1">
      <alignment horizontal="left" vertical="top" wrapText="1"/>
    </xf>
    <xf numFmtId="2" fontId="6" fillId="0" borderId="3" xfId="2" applyNumberFormat="1" applyFont="1" applyFill="1" applyBorder="1" applyAlignment="1">
      <alignment vertical="center" wrapText="1"/>
    </xf>
    <xf numFmtId="165" fontId="5" fillId="0" borderId="3" xfId="0" applyNumberFormat="1" applyFont="1" applyBorder="1" applyAlignment="1">
      <alignment vertical="center"/>
    </xf>
    <xf numFmtId="167" fontId="6" fillId="3" borderId="3" xfId="2" applyNumberFormat="1" applyFont="1" applyFill="1" applyBorder="1" applyAlignment="1">
      <alignment vertical="center"/>
    </xf>
    <xf numFmtId="167" fontId="6" fillId="3" borderId="4" xfId="2" applyNumberFormat="1" applyFont="1" applyFill="1" applyBorder="1" applyAlignment="1">
      <alignment vertical="center"/>
    </xf>
    <xf numFmtId="2" fontId="6" fillId="3" borderId="3" xfId="2" applyNumberFormat="1" applyFont="1" applyFill="1" applyBorder="1" applyAlignment="1">
      <alignment horizontal="right" vertical="center" wrapText="1"/>
    </xf>
    <xf numFmtId="2" fontId="3" fillId="3" borderId="3" xfId="2" applyNumberFormat="1" applyFont="1" applyFill="1" applyBorder="1" applyAlignment="1">
      <alignment horizontal="center" vertical="center" wrapText="1"/>
    </xf>
    <xf numFmtId="2" fontId="3" fillId="3" borderId="4" xfId="2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5" fillId="3" borderId="3" xfId="0" applyFont="1" applyFill="1" applyBorder="1" applyAlignment="1">
      <alignment horizontal="left" wrapText="1"/>
    </xf>
    <xf numFmtId="0" fontId="5" fillId="0" borderId="3" xfId="0" applyFont="1" applyBorder="1" applyAlignment="1">
      <alignment vertical="top" wrapText="1"/>
    </xf>
    <xf numFmtId="2" fontId="5" fillId="0" borderId="3" xfId="0" applyNumberFormat="1" applyFont="1" applyBorder="1" applyAlignment="1">
      <alignment vertical="center"/>
    </xf>
    <xf numFmtId="167" fontId="11" fillId="3" borderId="3" xfId="2" applyNumberFormat="1" applyFont="1" applyFill="1" applyBorder="1" applyAlignment="1">
      <alignment vertical="center" wrapText="1"/>
    </xf>
    <xf numFmtId="0" fontId="7" fillId="0" borderId="3" xfId="0" applyFont="1" applyBorder="1" applyAlignment="1">
      <alignment vertical="top" wrapText="1"/>
    </xf>
    <xf numFmtId="2" fontId="7" fillId="0" borderId="3" xfId="0" applyNumberFormat="1" applyFont="1" applyBorder="1" applyAlignment="1">
      <alignment vertical="center"/>
    </xf>
    <xf numFmtId="167" fontId="6" fillId="0" borderId="3" xfId="2" applyNumberFormat="1" applyFont="1" applyFill="1" applyBorder="1" applyAlignment="1">
      <alignment horizontal="center" vertical="center" wrapText="1"/>
    </xf>
    <xf numFmtId="2" fontId="6" fillId="3" borderId="3" xfId="2" applyNumberFormat="1" applyFont="1" applyFill="1" applyBorder="1" applyAlignment="1">
      <alignment vertical="top" wrapText="1"/>
    </xf>
    <xf numFmtId="167" fontId="3" fillId="3" borderId="3" xfId="2" applyNumberFormat="1" applyFont="1" applyFill="1" applyBorder="1" applyAlignment="1">
      <alignment vertical="top" wrapText="1"/>
    </xf>
    <xf numFmtId="167" fontId="3" fillId="3" borderId="4" xfId="2" applyNumberFormat="1" applyFont="1" applyFill="1" applyBorder="1" applyAlignment="1">
      <alignment vertical="top" wrapText="1"/>
    </xf>
    <xf numFmtId="0" fontId="6" fillId="0" borderId="0" xfId="0" applyFont="1" applyAlignment="1">
      <alignment horizontal="right"/>
    </xf>
    <xf numFmtId="0" fontId="5" fillId="0" borderId="3" xfId="2" applyFont="1" applyFill="1" applyBorder="1" applyAlignment="1">
      <alignment horizontal="left" vertical="top" wrapText="1"/>
    </xf>
    <xf numFmtId="164" fontId="6" fillId="0" borderId="3" xfId="2" applyNumberFormat="1" applyFont="1" applyFill="1" applyBorder="1" applyAlignment="1">
      <alignment horizontal="center" vertical="center" wrapText="1"/>
    </xf>
    <xf numFmtId="167" fontId="6" fillId="3" borderId="3" xfId="2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quotePrefix="1" applyFont="1" applyBorder="1" applyAlignment="1">
      <alignment horizontal="center" vertical="center"/>
    </xf>
    <xf numFmtId="167" fontId="11" fillId="3" borderId="3" xfId="2" applyNumberFormat="1" applyFont="1" applyFill="1" applyBorder="1" applyAlignment="1">
      <alignment vertical="center"/>
    </xf>
    <xf numFmtId="167" fontId="0" fillId="3" borderId="3" xfId="2" applyNumberFormat="1" applyFont="1" applyFill="1" applyBorder="1" applyAlignment="1">
      <alignment vertical="top" wrapText="1"/>
    </xf>
    <xf numFmtId="167" fontId="0" fillId="3" borderId="4" xfId="2" applyNumberFormat="1" applyFont="1" applyFill="1" applyBorder="1" applyAlignment="1">
      <alignment vertical="top" wrapText="1"/>
    </xf>
    <xf numFmtId="164" fontId="7" fillId="0" borderId="0" xfId="0" applyNumberFormat="1" applyFont="1" applyAlignment="1">
      <alignment vertical="center"/>
    </xf>
    <xf numFmtId="167" fontId="6" fillId="3" borderId="3" xfId="2" applyNumberFormat="1" applyFont="1" applyFill="1" applyBorder="1" applyAlignment="1">
      <alignment vertical="top" wrapText="1"/>
    </xf>
    <xf numFmtId="167" fontId="11" fillId="3" borderId="3" xfId="2" applyNumberFormat="1" applyFont="1" applyFill="1" applyBorder="1" applyAlignment="1">
      <alignment vertical="top" wrapText="1"/>
    </xf>
    <xf numFmtId="165" fontId="7" fillId="0" borderId="3" xfId="0" applyNumberFormat="1" applyFont="1" applyBorder="1" applyAlignment="1">
      <alignment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10" fillId="0" borderId="3" xfId="0" quotePrefix="1" applyFont="1" applyBorder="1" applyAlignment="1">
      <alignment horizontal="center" vertical="center"/>
    </xf>
    <xf numFmtId="0" fontId="7" fillId="0" borderId="3" xfId="0" applyFont="1" applyBorder="1" applyAlignment="1">
      <alignment horizontal="left" vertical="top" wrapText="1"/>
    </xf>
    <xf numFmtId="0" fontId="18" fillId="0" borderId="0" xfId="0" applyFont="1" applyAlignment="1">
      <alignment vertical="center"/>
    </xf>
    <xf numFmtId="164" fontId="7" fillId="0" borderId="3" xfId="0" applyNumberFormat="1" applyFont="1" applyBorder="1" applyAlignment="1">
      <alignment vertical="center" wrapText="1"/>
    </xf>
    <xf numFmtId="164" fontId="11" fillId="0" borderId="10" xfId="2" applyNumberFormat="1" applyFont="1" applyFill="1" applyBorder="1" applyAlignment="1">
      <alignment wrapText="1"/>
    </xf>
    <xf numFmtId="2" fontId="6" fillId="3" borderId="10" xfId="2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164" fontId="6" fillId="0" borderId="10" xfId="2" applyNumberFormat="1" applyFont="1" applyFill="1" applyBorder="1" applyAlignment="1">
      <alignment wrapText="1"/>
    </xf>
    <xf numFmtId="2" fontId="6" fillId="0" borderId="3" xfId="2" applyNumberFormat="1" applyFont="1" applyFill="1" applyBorder="1" applyAlignment="1">
      <alignment horizontal="center" vertical="center" wrapText="1"/>
    </xf>
    <xf numFmtId="2" fontId="6" fillId="3" borderId="10" xfId="2" applyNumberFormat="1" applyFont="1" applyFill="1" applyBorder="1" applyAlignment="1">
      <alignment horizontal="right" vertical="center" wrapText="1"/>
    </xf>
    <xf numFmtId="164" fontId="11" fillId="3" borderId="3" xfId="2" applyNumberFormat="1" applyFont="1" applyFill="1" applyBorder="1" applyAlignment="1">
      <alignment horizontal="center" vertical="center" wrapText="1"/>
    </xf>
    <xf numFmtId="2" fontId="6" fillId="3" borderId="10" xfId="2" applyNumberFormat="1" applyFont="1" applyFill="1" applyBorder="1" applyAlignment="1">
      <alignment horizontal="right" wrapText="1"/>
    </xf>
    <xf numFmtId="0" fontId="11" fillId="0" borderId="3" xfId="2" applyFont="1" applyFill="1" applyBorder="1" applyAlignment="1">
      <alignment horizontal="left" vertical="center" wrapText="1"/>
    </xf>
    <xf numFmtId="0" fontId="11" fillId="0" borderId="5" xfId="2" quotePrefix="1" applyNumberFormat="1" applyFont="1" applyFill="1" applyBorder="1" applyAlignment="1">
      <alignment horizontal="center" vertical="center"/>
    </xf>
    <xf numFmtId="164" fontId="11" fillId="3" borderId="10" xfId="2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5" xfId="2" quotePrefix="1" applyNumberFormat="1" applyFont="1" applyFill="1" applyBorder="1" applyAlignment="1">
      <alignment horizontal="center" vertical="center"/>
    </xf>
    <xf numFmtId="164" fontId="6" fillId="3" borderId="10" xfId="2" applyNumberFormat="1" applyFont="1" applyFill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64" fontId="5" fillId="0" borderId="3" xfId="0" applyNumberFormat="1" applyFont="1" applyBorder="1" applyAlignment="1">
      <alignment horizontal="right" vertical="center" wrapText="1"/>
    </xf>
    <xf numFmtId="2" fontId="17" fillId="0" borderId="3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horizontal="left" wrapText="1"/>
    </xf>
    <xf numFmtId="0" fontId="6" fillId="0" borderId="5" xfId="2" quotePrefix="1" applyNumberFormat="1" applyFont="1" applyFill="1" applyBorder="1" applyAlignment="1">
      <alignment horizontal="center"/>
    </xf>
    <xf numFmtId="164" fontId="6" fillId="3" borderId="10" xfId="2" applyNumberFormat="1" applyFont="1" applyFill="1" applyBorder="1" applyAlignment="1">
      <alignment horizontal="center" wrapText="1"/>
    </xf>
    <xf numFmtId="164" fontId="5" fillId="0" borderId="3" xfId="0" applyNumberFormat="1" applyFont="1" applyBorder="1" applyAlignment="1">
      <alignment horizontal="right" wrapText="1"/>
    </xf>
    <xf numFmtId="0" fontId="5" fillId="0" borderId="0" xfId="0" applyFont="1" applyAlignment="1"/>
    <xf numFmtId="0" fontId="6" fillId="0" borderId="0" xfId="0" applyFont="1" applyAlignment="1"/>
    <xf numFmtId="2" fontId="5" fillId="0" borderId="3" xfId="0" applyNumberFormat="1" applyFont="1" applyBorder="1" applyAlignment="1">
      <alignment horizontal="right" vertical="center" wrapText="1"/>
    </xf>
    <xf numFmtId="2" fontId="5" fillId="3" borderId="3" xfId="0" applyNumberFormat="1" applyFont="1" applyFill="1" applyBorder="1" applyAlignment="1">
      <alignment horizontal="right" vertical="center" wrapText="1"/>
    </xf>
    <xf numFmtId="0" fontId="5" fillId="0" borderId="3" xfId="0" applyFont="1" applyBorder="1" applyAlignment="1">
      <alignment horizontal="left" vertical="top"/>
    </xf>
    <xf numFmtId="0" fontId="5" fillId="0" borderId="3" xfId="2" applyFont="1" applyFill="1" applyBorder="1" applyAlignment="1">
      <alignment vertical="center" wrapText="1"/>
    </xf>
    <xf numFmtId="0" fontId="10" fillId="0" borderId="5" xfId="0" quotePrefix="1" applyFont="1" applyBorder="1" applyAlignment="1">
      <alignment horizontal="center" vertical="center"/>
    </xf>
    <xf numFmtId="164" fontId="5" fillId="3" borderId="3" xfId="2" applyNumberFormat="1" applyFont="1" applyFill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5" fillId="3" borderId="3" xfId="2" applyNumberFormat="1" applyFont="1" applyFill="1" applyBorder="1" applyAlignment="1">
      <alignment horizontal="right" vertical="center" wrapText="1"/>
    </xf>
    <xf numFmtId="2" fontId="21" fillId="0" borderId="3" xfId="4" applyNumberFormat="1" applyFont="1" applyFill="1" applyBorder="1" applyAlignment="1">
      <alignment horizontal="center" vertical="center" wrapText="1"/>
    </xf>
    <xf numFmtId="2" fontId="7" fillId="0" borderId="3" xfId="0" applyNumberFormat="1" applyFont="1" applyBorder="1" applyAlignment="1">
      <alignment horizontal="center" vertical="center" wrapText="1"/>
    </xf>
    <xf numFmtId="0" fontId="6" fillId="3" borderId="2" xfId="2" applyFont="1" applyFill="1" applyBorder="1" applyAlignment="1">
      <alignment vertical="center" wrapText="1"/>
    </xf>
    <xf numFmtId="2" fontId="5" fillId="0" borderId="3" xfId="4" applyNumberFormat="1" applyFont="1" applyFill="1" applyBorder="1" applyAlignment="1">
      <alignment horizontal="left" vertical="center" wrapText="1"/>
    </xf>
    <xf numFmtId="1" fontId="21" fillId="0" borderId="3" xfId="4" applyNumberFormat="1" applyFont="1" applyFill="1" applyBorder="1" applyAlignment="1">
      <alignment horizontal="center" vertical="center"/>
    </xf>
    <xf numFmtId="167" fontId="6" fillId="3" borderId="4" xfId="2" applyNumberFormat="1" applyFont="1" applyFill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left" vertical="center" wrapText="1"/>
    </xf>
    <xf numFmtId="1" fontId="5" fillId="0" borderId="3" xfId="0" applyNumberFormat="1" applyFont="1" applyBorder="1" applyAlignment="1">
      <alignment horizontal="center" vertical="center"/>
    </xf>
    <xf numFmtId="2" fontId="7" fillId="0" borderId="3" xfId="0" applyNumberFormat="1" applyFont="1" applyBorder="1" applyAlignment="1">
      <alignment horizontal="left" vertical="center" wrapText="1"/>
    </xf>
    <xf numFmtId="1" fontId="7" fillId="0" borderId="3" xfId="0" applyNumberFormat="1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2" fontId="5" fillId="0" borderId="3" xfId="2" applyNumberFormat="1" applyFont="1" applyFill="1" applyBorder="1" applyAlignment="1">
      <alignment horizontal="left" vertical="center" wrapText="1"/>
    </xf>
    <xf numFmtId="0" fontId="5" fillId="0" borderId="3" xfId="2" quotePrefix="1" applyNumberFormat="1" applyFont="1" applyFill="1" applyBorder="1" applyAlignment="1">
      <alignment horizontal="center" vertical="center" wrapText="1"/>
    </xf>
    <xf numFmtId="2" fontId="6" fillId="3" borderId="3" xfId="2" applyNumberFormat="1" applyFont="1" applyFill="1" applyBorder="1" applyAlignment="1">
      <alignment horizontal="right"/>
    </xf>
    <xf numFmtId="2" fontId="5" fillId="3" borderId="3" xfId="0" applyNumberFormat="1" applyFont="1" applyFill="1" applyBorder="1" applyAlignment="1">
      <alignment horizontal="right"/>
    </xf>
    <xf numFmtId="167" fontId="5" fillId="0" borderId="3" xfId="0" applyNumberFormat="1" applyFont="1" applyBorder="1" applyAlignment="1">
      <alignment horizontal="center" vertical="center" wrapText="1"/>
    </xf>
    <xf numFmtId="0" fontId="5" fillId="0" borderId="3" xfId="0" quotePrefix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3" borderId="2" xfId="2" applyFont="1" applyFill="1" applyBorder="1" applyAlignment="1">
      <alignment vertical="center"/>
    </xf>
    <xf numFmtId="165" fontId="5" fillId="0" borderId="3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168" fontId="5" fillId="0" borderId="3" xfId="0" applyNumberFormat="1" applyFont="1" applyBorder="1" applyAlignment="1">
      <alignment horizontal="center" vertical="center" wrapText="1"/>
    </xf>
    <xf numFmtId="167" fontId="6" fillId="3" borderId="11" xfId="2" applyNumberFormat="1" applyFont="1" applyFill="1" applyBorder="1" applyAlignment="1">
      <alignment horizontal="center" vertical="center" wrapText="1"/>
    </xf>
    <xf numFmtId="168" fontId="5" fillId="0" borderId="0" xfId="0" applyNumberFormat="1" applyFont="1" applyBorder="1" applyAlignment="1">
      <alignment horizontal="center" vertical="center" wrapText="1"/>
    </xf>
    <xf numFmtId="168" fontId="5" fillId="0" borderId="0" xfId="0" applyNumberFormat="1" applyFont="1" applyAlignment="1">
      <alignment horizontal="center" vertical="center" wrapText="1"/>
    </xf>
    <xf numFmtId="167" fontId="6" fillId="3" borderId="5" xfId="2" applyNumberFormat="1" applyFont="1" applyFill="1" applyBorder="1" applyAlignment="1">
      <alignment horizontal="center" vertical="center" wrapText="1"/>
    </xf>
    <xf numFmtId="169" fontId="5" fillId="0" borderId="0" xfId="0" applyNumberFormat="1" applyFont="1" applyAlignment="1">
      <alignment horizontal="left" vertical="top" wrapText="1"/>
    </xf>
    <xf numFmtId="2" fontId="10" fillId="0" borderId="3" xfId="0" applyNumberFormat="1" applyFont="1" applyBorder="1" applyAlignment="1">
      <alignment horizontal="right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2" fontId="6" fillId="3" borderId="0" xfId="2" applyNumberFormat="1" applyFont="1" applyFill="1" applyBorder="1" applyAlignment="1">
      <alignment horizontal="left" vertical="center"/>
    </xf>
    <xf numFmtId="2" fontId="5" fillId="0" borderId="0" xfId="0" applyNumberFormat="1" applyFont="1" applyAlignment="1">
      <alignment horizontal="left" vertical="center"/>
    </xf>
    <xf numFmtId="2" fontId="5" fillId="0" borderId="0" xfId="0" applyNumberFormat="1" applyFont="1" applyBorder="1" applyAlignment="1">
      <alignment horizontal="center" vertical="center"/>
    </xf>
    <xf numFmtId="2" fontId="5" fillId="3" borderId="0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5" fillId="0" borderId="0" xfId="0" quotePrefix="1" applyFont="1" applyAlignment="1">
      <alignment horizontal="center"/>
    </xf>
    <xf numFmtId="169" fontId="5" fillId="0" borderId="0" xfId="0" applyNumberFormat="1" applyFont="1" applyAlignment="1">
      <alignment horizontal="center" wrapText="1"/>
    </xf>
    <xf numFmtId="0" fontId="6" fillId="0" borderId="0" xfId="0" applyFont="1" applyAlignment="1">
      <alignment horizontal="center"/>
    </xf>
    <xf numFmtId="2" fontId="6" fillId="3" borderId="0" xfId="2" applyNumberFormat="1" applyFont="1" applyFill="1" applyAlignment="1">
      <alignment horizontal="center"/>
    </xf>
    <xf numFmtId="2" fontId="6" fillId="0" borderId="0" xfId="0" applyNumberFormat="1" applyFont="1" applyAlignment="1">
      <alignment horizontal="center"/>
    </xf>
    <xf numFmtId="0" fontId="5" fillId="0" borderId="0" xfId="0" applyFont="1" applyAlignment="1">
      <alignment horizontal="left" vertical="top"/>
    </xf>
    <xf numFmtId="2" fontId="6" fillId="0" borderId="0" xfId="0" applyNumberFormat="1" applyFont="1"/>
    <xf numFmtId="0" fontId="5" fillId="3" borderId="0" xfId="0" applyFont="1" applyFill="1" applyAlignment="1">
      <alignment horizontal="left" vertical="center"/>
    </xf>
    <xf numFmtId="2" fontId="5" fillId="0" borderId="0" xfId="0" applyNumberFormat="1" applyFont="1" applyAlignment="1">
      <alignment horizontal="center" vertical="center"/>
    </xf>
    <xf numFmtId="2" fontId="5" fillId="3" borderId="0" xfId="0" applyNumberFormat="1" applyFont="1" applyFill="1" applyAlignment="1">
      <alignment horizontal="center" vertical="center"/>
    </xf>
    <xf numFmtId="0" fontId="5" fillId="0" borderId="0" xfId="0" quotePrefix="1" applyFont="1" applyAlignment="1">
      <alignment horizontal="center" vertical="center"/>
    </xf>
    <xf numFmtId="167" fontId="10" fillId="3" borderId="0" xfId="0" applyNumberFormat="1" applyFont="1" applyFill="1" applyAlignment="1">
      <alignment vertical="center"/>
    </xf>
    <xf numFmtId="0" fontId="6" fillId="3" borderId="0" xfId="0" applyFont="1" applyFill="1"/>
    <xf numFmtId="2" fontId="6" fillId="3" borderId="0" xfId="0" applyNumberFormat="1" applyFont="1" applyFill="1"/>
    <xf numFmtId="0" fontId="22" fillId="3" borderId="0" xfId="0" applyFont="1" applyFill="1"/>
    <xf numFmtId="2" fontId="0" fillId="0" borderId="0" xfId="0" applyNumberFormat="1" applyFont="1"/>
    <xf numFmtId="2" fontId="0" fillId="3" borderId="0" xfId="0" applyNumberFormat="1" applyFont="1" applyFill="1"/>
    <xf numFmtId="2" fontId="5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2" fontId="5" fillId="0" borderId="4" xfId="0" applyNumberFormat="1" applyFont="1" applyBorder="1"/>
    <xf numFmtId="2" fontId="5" fillId="0" borderId="5" xfId="0" applyNumberFormat="1" applyFont="1" applyBorder="1"/>
    <xf numFmtId="0" fontId="5" fillId="0" borderId="0" xfId="0" applyFont="1" applyAlignment="1">
      <alignment horizontal="left" vertical="center" wrapText="1"/>
    </xf>
    <xf numFmtId="2" fontId="5" fillId="0" borderId="3" xfId="0" applyNumberFormat="1" applyFont="1" applyBorder="1"/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left" vertical="center" wrapText="1"/>
    </xf>
    <xf numFmtId="2" fontId="9" fillId="0" borderId="2" xfId="0" applyNumberFormat="1" applyFont="1" applyBorder="1" applyAlignment="1">
      <alignment horizontal="left" vertical="center" wrapText="1"/>
    </xf>
    <xf numFmtId="2" fontId="9" fillId="0" borderId="5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2" fontId="10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2" fontId="7" fillId="0" borderId="1" xfId="0" applyNumberFormat="1" applyFont="1" applyBorder="1" applyAlignment="1">
      <alignment horizontal="center"/>
    </xf>
  </cellXfs>
  <cellStyles count="5">
    <cellStyle name="Neutral" xfId="4" xr:uid="{00000000-0005-0000-0000-000000000000}"/>
    <cellStyle name="Відсотковий" xfId="1" builtinId="5"/>
    <cellStyle name="Гарний" xfId="2" builtinId="26"/>
    <cellStyle name="Звичайний" xfId="0" builtinId="0"/>
    <cellStyle name="Нейтральный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61"/>
  <sheetViews>
    <sheetView tabSelected="1" topLeftCell="A68" workbookViewId="0">
      <selection activeCell="V120" sqref="V120"/>
    </sheetView>
  </sheetViews>
  <sheetFormatPr defaultRowHeight="15.75" x14ac:dyDescent="0.25"/>
  <cols>
    <col min="1" max="1" width="52.25" style="8" customWidth="1"/>
    <col min="2" max="2" width="7.875" style="8" customWidth="1"/>
    <col min="3" max="3" width="14" style="284" hidden="1" customWidth="1"/>
    <col min="4" max="4" width="0.25" style="8" hidden="1" customWidth="1"/>
    <col min="5" max="5" width="13.875" style="8" customWidth="1"/>
    <col min="6" max="6" width="14.875" style="15" customWidth="1"/>
    <col min="7" max="7" width="15.25" style="285" customWidth="1"/>
    <col min="8" max="8" width="12.625" style="285" customWidth="1"/>
    <col min="9" max="9" width="12.75" style="286" customWidth="1"/>
    <col min="10" max="10" width="13.25" style="285" customWidth="1"/>
    <col min="11" max="13" width="9" style="8" hidden="1" customWidth="1"/>
    <col min="14" max="14" width="13.125" style="8" hidden="1" customWidth="1"/>
    <col min="15" max="15" width="9.5" style="8" hidden="1" customWidth="1"/>
    <col min="16" max="16384" width="9" style="8"/>
  </cols>
  <sheetData>
    <row r="1" spans="1:11" x14ac:dyDescent="0.25">
      <c r="A1" s="1"/>
      <c r="B1" s="2"/>
      <c r="C1" s="3"/>
      <c r="D1" s="2"/>
      <c r="E1" s="2"/>
      <c r="F1" s="4"/>
      <c r="G1" s="5"/>
      <c r="H1" s="6" t="s">
        <v>0</v>
      </c>
      <c r="I1" s="7"/>
      <c r="J1" s="5"/>
      <c r="K1" s="1"/>
    </row>
    <row r="2" spans="1:11" x14ac:dyDescent="0.25">
      <c r="A2" s="1"/>
      <c r="B2" s="2"/>
      <c r="C2" s="3"/>
      <c r="D2" s="2"/>
      <c r="E2" s="2"/>
      <c r="F2" s="287" t="s">
        <v>1</v>
      </c>
      <c r="G2" s="287"/>
      <c r="H2" s="287"/>
      <c r="I2" s="287"/>
      <c r="J2" s="287"/>
      <c r="K2" s="1"/>
    </row>
    <row r="3" spans="1:11" x14ac:dyDescent="0.25">
      <c r="A3" s="1"/>
      <c r="B3" s="2"/>
      <c r="C3" s="3"/>
      <c r="D3" s="2"/>
      <c r="E3" s="2"/>
      <c r="F3" s="287" t="s">
        <v>2</v>
      </c>
      <c r="G3" s="287"/>
      <c r="H3" s="287"/>
      <c r="I3" s="287"/>
      <c r="J3" s="287"/>
      <c r="K3" s="1"/>
    </row>
    <row r="4" spans="1:11" ht="19.5" customHeight="1" x14ac:dyDescent="0.25">
      <c r="A4" s="9" t="s">
        <v>3</v>
      </c>
      <c r="B4" s="2"/>
      <c r="C4" s="3"/>
      <c r="D4" s="2"/>
      <c r="E4" s="2"/>
      <c r="F4" s="4"/>
      <c r="G4" s="5"/>
      <c r="H4" s="5"/>
      <c r="I4" s="288" t="s">
        <v>4</v>
      </c>
      <c r="J4" s="288"/>
      <c r="K4" s="1"/>
    </row>
    <row r="5" spans="1:11" x14ac:dyDescent="0.25">
      <c r="A5" s="1" t="s">
        <v>5</v>
      </c>
      <c r="B5" s="2"/>
      <c r="C5" s="3"/>
      <c r="D5" s="2"/>
      <c r="E5" s="2"/>
      <c r="F5" s="4"/>
      <c r="G5" s="5"/>
      <c r="H5" s="5"/>
      <c r="I5" s="10"/>
      <c r="J5" s="11"/>
      <c r="K5" s="1"/>
    </row>
    <row r="6" spans="1:11" x14ac:dyDescent="0.25">
      <c r="A6" s="1" t="s">
        <v>5</v>
      </c>
      <c r="B6" s="2"/>
      <c r="C6" s="3"/>
      <c r="D6" s="2"/>
      <c r="E6" s="2"/>
      <c r="F6" s="4"/>
      <c r="G6" s="5"/>
      <c r="H6" s="5"/>
      <c r="I6" s="12"/>
      <c r="J6" s="13"/>
      <c r="K6" s="1"/>
    </row>
    <row r="7" spans="1:11" ht="22.5" customHeight="1" x14ac:dyDescent="0.25">
      <c r="A7" s="1" t="s">
        <v>5</v>
      </c>
      <c r="B7" s="2"/>
      <c r="C7" s="3"/>
      <c r="D7" s="2"/>
      <c r="E7" s="2"/>
      <c r="F7" s="4"/>
      <c r="G7" s="5"/>
      <c r="H7" s="5"/>
      <c r="I7" s="12"/>
      <c r="J7" s="13"/>
      <c r="K7" s="1"/>
    </row>
    <row r="8" spans="1:11" x14ac:dyDescent="0.25">
      <c r="A8" s="1" t="s">
        <v>6</v>
      </c>
      <c r="B8" s="2"/>
      <c r="C8" s="3"/>
      <c r="D8" s="2"/>
      <c r="E8" s="2"/>
      <c r="F8" s="4"/>
      <c r="G8" s="5"/>
      <c r="H8" s="5"/>
      <c r="I8" s="7" t="s">
        <v>7</v>
      </c>
      <c r="J8" s="5"/>
      <c r="K8" s="1"/>
    </row>
    <row r="9" spans="1:11" x14ac:dyDescent="0.25">
      <c r="A9" s="1"/>
      <c r="B9" s="2"/>
      <c r="C9" s="3"/>
      <c r="D9" s="2"/>
      <c r="E9" s="2"/>
      <c r="F9" s="4"/>
      <c r="G9" s="5"/>
      <c r="H9" s="5"/>
      <c r="I9" s="7"/>
      <c r="J9" s="5"/>
      <c r="K9" s="1"/>
    </row>
    <row r="10" spans="1:11" x14ac:dyDescent="0.25">
      <c r="A10" s="1"/>
      <c r="B10" s="14"/>
      <c r="C10" s="3"/>
      <c r="D10" s="2"/>
      <c r="E10" s="2"/>
      <c r="G10" s="5"/>
      <c r="H10" s="5"/>
      <c r="I10" s="16" t="s">
        <v>8</v>
      </c>
      <c r="J10" s="17"/>
      <c r="K10" s="1"/>
    </row>
    <row r="11" spans="1:11" x14ac:dyDescent="0.25">
      <c r="A11" s="1"/>
      <c r="B11" s="2"/>
      <c r="C11" s="3"/>
      <c r="D11" s="2"/>
      <c r="E11" s="2"/>
      <c r="F11" s="4"/>
      <c r="G11" s="5"/>
      <c r="H11" s="5"/>
      <c r="I11" s="16" t="s">
        <v>9</v>
      </c>
      <c r="J11" s="17"/>
      <c r="K11" s="1"/>
    </row>
    <row r="12" spans="1:11" x14ac:dyDescent="0.25">
      <c r="A12" s="1"/>
      <c r="B12" s="2"/>
      <c r="C12" s="3"/>
      <c r="D12" s="2"/>
      <c r="E12" s="2"/>
      <c r="F12" s="4"/>
      <c r="G12" s="5"/>
      <c r="H12" s="5"/>
      <c r="I12" s="16" t="s">
        <v>10</v>
      </c>
      <c r="J12" s="17"/>
      <c r="K12" s="1"/>
    </row>
    <row r="13" spans="1:11" x14ac:dyDescent="0.25">
      <c r="A13" s="1"/>
      <c r="B13" s="2"/>
      <c r="C13" s="3"/>
      <c r="D13" s="2"/>
      <c r="E13" s="2"/>
      <c r="F13" s="4"/>
      <c r="G13" s="5"/>
      <c r="H13" s="5"/>
      <c r="I13" s="16" t="s">
        <v>11</v>
      </c>
      <c r="J13" s="17" t="s">
        <v>12</v>
      </c>
      <c r="K13" s="1"/>
    </row>
    <row r="14" spans="1:11" x14ac:dyDescent="0.25">
      <c r="A14" s="1"/>
      <c r="B14" s="2"/>
      <c r="C14" s="3"/>
      <c r="D14" s="2"/>
      <c r="E14" s="2"/>
      <c r="F14" s="4"/>
      <c r="G14" s="5"/>
      <c r="H14" s="5"/>
      <c r="I14" s="289" t="s">
        <v>13</v>
      </c>
      <c r="J14" s="290"/>
      <c r="K14" s="1"/>
    </row>
    <row r="15" spans="1:11" x14ac:dyDescent="0.25">
      <c r="A15" s="1"/>
      <c r="B15" s="291"/>
      <c r="C15" s="291"/>
      <c r="D15" s="291"/>
      <c r="E15" s="291"/>
      <c r="F15" s="291"/>
      <c r="G15" s="5"/>
      <c r="H15" s="5"/>
      <c r="I15" s="292" t="s">
        <v>14</v>
      </c>
      <c r="J15" s="292"/>
      <c r="K15" s="1"/>
    </row>
    <row r="16" spans="1:11" x14ac:dyDescent="0.25">
      <c r="A16" s="294" t="s">
        <v>15</v>
      </c>
      <c r="B16" s="295"/>
      <c r="C16" s="295"/>
      <c r="D16" s="295"/>
      <c r="E16" s="295"/>
      <c r="F16" s="295"/>
      <c r="G16" s="295"/>
      <c r="H16" s="296"/>
      <c r="I16" s="18" t="s">
        <v>16</v>
      </c>
      <c r="J16" s="19">
        <v>41838805</v>
      </c>
      <c r="K16" s="1"/>
    </row>
    <row r="17" spans="1:11" ht="24.75" customHeight="1" x14ac:dyDescent="0.25">
      <c r="A17" s="20" t="s">
        <v>17</v>
      </c>
      <c r="B17" s="21" t="s">
        <v>18</v>
      </c>
      <c r="C17" s="22"/>
      <c r="D17" s="21"/>
      <c r="E17" s="21"/>
      <c r="F17" s="23"/>
      <c r="G17" s="13"/>
      <c r="H17" s="24"/>
      <c r="I17" s="16" t="s">
        <v>19</v>
      </c>
      <c r="J17" s="25"/>
      <c r="K17" s="1"/>
    </row>
    <row r="18" spans="1:11" ht="22.5" customHeight="1" x14ac:dyDescent="0.25">
      <c r="A18" s="20" t="s">
        <v>20</v>
      </c>
      <c r="B18" s="297" t="s">
        <v>21</v>
      </c>
      <c r="C18" s="297"/>
      <c r="D18" s="297"/>
      <c r="E18" s="297"/>
      <c r="F18" s="297"/>
      <c r="G18" s="13"/>
      <c r="H18" s="24"/>
      <c r="I18" s="16" t="s">
        <v>22</v>
      </c>
      <c r="J18" s="25"/>
      <c r="K18" s="1"/>
    </row>
    <row r="19" spans="1:11" ht="21.75" customHeight="1" x14ac:dyDescent="0.25">
      <c r="A19" s="20" t="s">
        <v>23</v>
      </c>
      <c r="B19" s="297" t="s">
        <v>24</v>
      </c>
      <c r="C19" s="297"/>
      <c r="D19" s="297"/>
      <c r="E19" s="297"/>
      <c r="F19" s="297"/>
      <c r="G19" s="26"/>
      <c r="H19" s="27"/>
      <c r="I19" s="16" t="s">
        <v>25</v>
      </c>
      <c r="J19" s="28"/>
      <c r="K19" s="1"/>
    </row>
    <row r="20" spans="1:11" ht="15.75" customHeight="1" x14ac:dyDescent="0.25">
      <c r="A20" s="20" t="s">
        <v>26</v>
      </c>
      <c r="B20" s="297" t="s">
        <v>27</v>
      </c>
      <c r="C20" s="297"/>
      <c r="D20" s="297"/>
      <c r="E20" s="297"/>
      <c r="F20" s="297"/>
      <c r="G20" s="26"/>
      <c r="H20" s="27"/>
      <c r="I20" s="16" t="s">
        <v>28</v>
      </c>
      <c r="J20" s="29"/>
      <c r="K20" s="1"/>
    </row>
    <row r="21" spans="1:11" ht="33" customHeight="1" x14ac:dyDescent="0.25">
      <c r="A21" s="20" t="s">
        <v>29</v>
      </c>
      <c r="B21" s="297" t="s">
        <v>30</v>
      </c>
      <c r="C21" s="297"/>
      <c r="D21" s="297"/>
      <c r="E21" s="297"/>
      <c r="F21" s="297"/>
      <c r="G21" s="26"/>
      <c r="H21" s="30"/>
      <c r="I21" s="31" t="s">
        <v>31</v>
      </c>
      <c r="J21" s="32" t="s">
        <v>32</v>
      </c>
      <c r="K21" s="1"/>
    </row>
    <row r="22" spans="1:11" ht="21" customHeight="1" x14ac:dyDescent="0.25">
      <c r="A22" s="20" t="s">
        <v>33</v>
      </c>
      <c r="B22" s="297" t="s">
        <v>34</v>
      </c>
      <c r="C22" s="297"/>
      <c r="D22" s="297"/>
      <c r="E22" s="297"/>
      <c r="F22" s="297"/>
      <c r="G22" s="298" t="s">
        <v>35</v>
      </c>
      <c r="H22" s="299"/>
      <c r="I22" s="300"/>
      <c r="J22" s="33"/>
      <c r="K22" s="1"/>
    </row>
    <row r="23" spans="1:11" ht="20.25" customHeight="1" x14ac:dyDescent="0.25">
      <c r="A23" s="20" t="s">
        <v>36</v>
      </c>
      <c r="B23" s="297" t="s">
        <v>37</v>
      </c>
      <c r="C23" s="297"/>
      <c r="D23" s="297"/>
      <c r="E23" s="297"/>
      <c r="F23" s="297"/>
      <c r="G23" s="298" t="s">
        <v>38</v>
      </c>
      <c r="H23" s="299"/>
      <c r="I23" s="300"/>
      <c r="J23" s="34"/>
      <c r="K23" s="1"/>
    </row>
    <row r="24" spans="1:11" ht="21" customHeight="1" x14ac:dyDescent="0.25">
      <c r="A24" s="20" t="s">
        <v>39</v>
      </c>
      <c r="B24" s="301">
        <v>140</v>
      </c>
      <c r="C24" s="301"/>
      <c r="D24" s="301"/>
      <c r="E24" s="301"/>
      <c r="F24" s="301"/>
      <c r="G24" s="26"/>
      <c r="H24" s="26"/>
      <c r="I24" s="35"/>
      <c r="J24" s="27"/>
      <c r="K24" s="1"/>
    </row>
    <row r="25" spans="1:11" ht="23.25" customHeight="1" x14ac:dyDescent="0.25">
      <c r="A25" s="20" t="s">
        <v>40</v>
      </c>
      <c r="B25" s="302" t="s">
        <v>41</v>
      </c>
      <c r="C25" s="302"/>
      <c r="D25" s="302"/>
      <c r="E25" s="302"/>
      <c r="F25" s="302"/>
      <c r="G25" s="302"/>
      <c r="H25" s="302"/>
      <c r="I25" s="302"/>
      <c r="J25" s="303"/>
      <c r="K25" s="1"/>
    </row>
    <row r="26" spans="1:11" ht="22.5" customHeight="1" x14ac:dyDescent="0.25">
      <c r="A26" s="20" t="s">
        <v>42</v>
      </c>
      <c r="B26" s="304" t="s">
        <v>43</v>
      </c>
      <c r="C26" s="304"/>
      <c r="D26" s="304"/>
      <c r="E26" s="304"/>
      <c r="F26" s="304"/>
      <c r="G26" s="26"/>
      <c r="H26" s="26"/>
      <c r="I26" s="35"/>
      <c r="J26" s="27"/>
      <c r="K26" s="1"/>
    </row>
    <row r="27" spans="1:11" ht="24.75" customHeight="1" x14ac:dyDescent="0.25">
      <c r="A27" s="20" t="s">
        <v>44</v>
      </c>
      <c r="B27" s="293" t="s">
        <v>45</v>
      </c>
      <c r="C27" s="293"/>
      <c r="D27" s="293"/>
      <c r="E27" s="293"/>
      <c r="F27" s="293"/>
      <c r="G27" s="13"/>
      <c r="H27" s="13"/>
      <c r="I27" s="12"/>
      <c r="J27" s="24"/>
      <c r="K27" s="1"/>
    </row>
    <row r="28" spans="1:11" x14ac:dyDescent="0.25">
      <c r="A28" s="1"/>
      <c r="B28" s="2"/>
      <c r="C28" s="3"/>
      <c r="D28" s="2"/>
      <c r="E28" s="2"/>
      <c r="F28" s="4"/>
      <c r="G28" s="5"/>
      <c r="H28" s="5"/>
      <c r="I28" s="7"/>
      <c r="J28" s="5"/>
      <c r="K28" s="1"/>
    </row>
    <row r="29" spans="1:11" x14ac:dyDescent="0.25">
      <c r="A29" s="306" t="s">
        <v>46</v>
      </c>
      <c r="B29" s="306"/>
      <c r="C29" s="306"/>
      <c r="D29" s="306"/>
      <c r="E29" s="306"/>
      <c r="F29" s="306"/>
      <c r="G29" s="306"/>
      <c r="H29" s="306"/>
      <c r="I29" s="306"/>
      <c r="J29" s="306"/>
      <c r="K29" s="1"/>
    </row>
    <row r="30" spans="1:11" ht="16.5" customHeight="1" x14ac:dyDescent="0.25">
      <c r="A30" s="307"/>
      <c r="B30" s="307"/>
      <c r="C30" s="307"/>
      <c r="D30" s="307"/>
      <c r="E30" s="307"/>
      <c r="F30" s="307"/>
      <c r="G30" s="307"/>
      <c r="H30" s="307"/>
      <c r="I30" s="307"/>
      <c r="J30" s="36" t="s">
        <v>47</v>
      </c>
      <c r="K30" s="1"/>
    </row>
    <row r="31" spans="1:11" ht="18.75" customHeight="1" x14ac:dyDescent="0.25">
      <c r="A31" s="308" t="s">
        <v>48</v>
      </c>
      <c r="B31" s="309" t="s">
        <v>49</v>
      </c>
      <c r="C31" s="310" t="s">
        <v>50</v>
      </c>
      <c r="D31" s="309" t="s">
        <v>51</v>
      </c>
      <c r="E31" s="309" t="s">
        <v>52</v>
      </c>
      <c r="F31" s="309" t="s">
        <v>53</v>
      </c>
      <c r="G31" s="312" t="s">
        <v>54</v>
      </c>
      <c r="H31" s="312"/>
      <c r="I31" s="312"/>
      <c r="J31" s="312"/>
      <c r="K31" s="1"/>
    </row>
    <row r="32" spans="1:11" ht="45.75" customHeight="1" x14ac:dyDescent="0.25">
      <c r="A32" s="308"/>
      <c r="B32" s="309"/>
      <c r="C32" s="311"/>
      <c r="D32" s="309"/>
      <c r="E32" s="309"/>
      <c r="F32" s="309"/>
      <c r="G32" s="37" t="s">
        <v>55</v>
      </c>
      <c r="H32" s="38" t="s">
        <v>56</v>
      </c>
      <c r="I32" s="39" t="s">
        <v>57</v>
      </c>
      <c r="J32" s="37" t="s">
        <v>58</v>
      </c>
      <c r="K32" s="1"/>
    </row>
    <row r="33" spans="1:14" ht="28.5" customHeight="1" x14ac:dyDescent="0.25">
      <c r="A33" s="40">
        <v>1</v>
      </c>
      <c r="B33" s="41">
        <v>2</v>
      </c>
      <c r="C33" s="42">
        <v>3</v>
      </c>
      <c r="D33" s="43">
        <v>4</v>
      </c>
      <c r="E33" s="44">
        <v>3</v>
      </c>
      <c r="F33" s="44" t="s">
        <v>59</v>
      </c>
      <c r="G33" s="45" t="s">
        <v>60</v>
      </c>
      <c r="H33" s="45" t="s">
        <v>61</v>
      </c>
      <c r="I33" s="46" t="s">
        <v>62</v>
      </c>
      <c r="J33" s="45" t="s">
        <v>63</v>
      </c>
      <c r="K33" s="1"/>
    </row>
    <row r="34" spans="1:14" x14ac:dyDescent="0.25">
      <c r="A34" s="47" t="s">
        <v>64</v>
      </c>
      <c r="B34" s="48"/>
      <c r="C34" s="49"/>
      <c r="D34" s="48"/>
      <c r="E34" s="50"/>
      <c r="F34" s="50"/>
      <c r="G34" s="51"/>
      <c r="H34" s="51"/>
      <c r="I34" s="52"/>
      <c r="J34" s="53"/>
      <c r="K34" s="1"/>
    </row>
    <row r="35" spans="1:14" ht="20.25" customHeight="1" x14ac:dyDescent="0.25">
      <c r="A35" s="54" t="s">
        <v>65</v>
      </c>
      <c r="B35" s="54"/>
      <c r="C35" s="55"/>
      <c r="D35" s="54"/>
      <c r="E35" s="56"/>
      <c r="F35" s="56"/>
      <c r="G35" s="56"/>
      <c r="H35" s="56"/>
      <c r="I35" s="56"/>
      <c r="J35" s="56"/>
      <c r="K35" s="56">
        <f>K36+K37</f>
        <v>0</v>
      </c>
      <c r="L35" s="56">
        <f>L36+L37</f>
        <v>0</v>
      </c>
      <c r="M35" s="56">
        <f>M36+M37</f>
        <v>0</v>
      </c>
      <c r="N35" s="57">
        <f>N36+N37</f>
        <v>0</v>
      </c>
    </row>
    <row r="36" spans="1:14" ht="39.75" customHeight="1" x14ac:dyDescent="0.25">
      <c r="A36" s="58" t="s">
        <v>66</v>
      </c>
      <c r="B36" s="59">
        <v>100</v>
      </c>
      <c r="C36" s="60" t="e">
        <f>SUM(#REF!++#REF!+#REF!,0)</f>
        <v>#REF!</v>
      </c>
      <c r="D36" s="61">
        <v>24661.464</v>
      </c>
      <c r="E36" s="62">
        <f>F36</f>
        <v>29591.200000000001</v>
      </c>
      <c r="F36" s="62">
        <f>F37+F42</f>
        <v>29591.200000000001</v>
      </c>
      <c r="G36" s="62">
        <f>G37+G42</f>
        <v>7487.8</v>
      </c>
      <c r="H36" s="62">
        <f t="shared" ref="H36:J36" si="0">H37+H42</f>
        <v>7286.2</v>
      </c>
      <c r="I36" s="62">
        <f t="shared" si="0"/>
        <v>7331.4000000000005</v>
      </c>
      <c r="J36" s="62">
        <f t="shared" si="0"/>
        <v>7485.8</v>
      </c>
      <c r="K36" s="9"/>
      <c r="L36" s="63"/>
      <c r="M36" s="63"/>
      <c r="N36" s="63"/>
    </row>
    <row r="37" spans="1:14" s="69" customFormat="1" ht="31.5" customHeight="1" x14ac:dyDescent="0.25">
      <c r="A37" s="64" t="s">
        <v>67</v>
      </c>
      <c r="B37" s="65">
        <v>110</v>
      </c>
      <c r="C37" s="66">
        <v>24000</v>
      </c>
      <c r="D37" s="67"/>
      <c r="E37" s="62">
        <f t="shared" ref="E37:E100" si="1">F37</f>
        <v>28591.200000000001</v>
      </c>
      <c r="F37" s="62">
        <f>F38+F39+F40+F41</f>
        <v>28591.200000000001</v>
      </c>
      <c r="G37" s="62">
        <f t="shared" ref="G37:J37" si="2">G38+G39+G40+G41</f>
        <v>7145.6</v>
      </c>
      <c r="H37" s="62">
        <f t="shared" si="2"/>
        <v>7147.8</v>
      </c>
      <c r="I37" s="62">
        <f t="shared" si="2"/>
        <v>7148.9000000000005</v>
      </c>
      <c r="J37" s="62">
        <f t="shared" si="2"/>
        <v>7148.9000000000005</v>
      </c>
      <c r="K37" s="60"/>
      <c r="L37" s="60"/>
      <c r="M37" s="60"/>
      <c r="N37" s="68"/>
    </row>
    <row r="38" spans="1:14" ht="22.5" customHeight="1" x14ac:dyDescent="0.25">
      <c r="A38" s="70" t="s">
        <v>68</v>
      </c>
      <c r="B38" s="71" t="s">
        <v>69</v>
      </c>
      <c r="C38" s="72">
        <v>0</v>
      </c>
      <c r="D38" s="47"/>
      <c r="E38" s="62">
        <f t="shared" si="1"/>
        <v>24345.200000000001</v>
      </c>
      <c r="F38" s="73">
        <f t="shared" ref="F38:F42" si="3">G38+H38+I38+J38</f>
        <v>24345.200000000001</v>
      </c>
      <c r="G38" s="73">
        <v>6086.3</v>
      </c>
      <c r="H38" s="73">
        <v>6086.3</v>
      </c>
      <c r="I38" s="73">
        <v>6086.3</v>
      </c>
      <c r="J38" s="73">
        <v>6086.3</v>
      </c>
      <c r="K38" s="1"/>
    </row>
    <row r="39" spans="1:14" x14ac:dyDescent="0.25">
      <c r="A39" s="70" t="s">
        <v>70</v>
      </c>
      <c r="B39" s="71" t="s">
        <v>71</v>
      </c>
      <c r="C39" s="72">
        <v>0</v>
      </c>
      <c r="D39" s="74"/>
      <c r="E39" s="62">
        <f t="shared" si="1"/>
        <v>4125.6000000000004</v>
      </c>
      <c r="F39" s="73">
        <f t="shared" si="3"/>
        <v>4125.6000000000004</v>
      </c>
      <c r="G39" s="73">
        <v>1031.4000000000001</v>
      </c>
      <c r="H39" s="73">
        <v>1031.4000000000001</v>
      </c>
      <c r="I39" s="73">
        <v>1031.4000000000001</v>
      </c>
      <c r="J39" s="73">
        <v>1031.4000000000001</v>
      </c>
      <c r="K39" s="1"/>
    </row>
    <row r="40" spans="1:14" ht="37.5" customHeight="1" x14ac:dyDescent="0.25">
      <c r="A40" s="75" t="s">
        <v>72</v>
      </c>
      <c r="B40" s="71" t="s">
        <v>73</v>
      </c>
      <c r="C40" s="72">
        <v>0</v>
      </c>
      <c r="D40" s="60" t="e">
        <f>SUM(#REF!+#REF!+#REF!+D43+#REF!+D44+D48+D42,0)</f>
        <v>#REF!</v>
      </c>
      <c r="E40" s="62">
        <f t="shared" si="1"/>
        <v>7.6</v>
      </c>
      <c r="F40" s="73">
        <f t="shared" si="3"/>
        <v>7.6</v>
      </c>
      <c r="G40" s="73">
        <v>1.9</v>
      </c>
      <c r="H40" s="73">
        <v>1.9</v>
      </c>
      <c r="I40" s="73">
        <v>1.9</v>
      </c>
      <c r="J40" s="73">
        <v>1.9</v>
      </c>
      <c r="K40" s="76" t="e">
        <f>SUM(#REF!+#REF!+#REF!+K43+#REF!+K44+K48+K42+K45+K46,0)</f>
        <v>#REF!</v>
      </c>
      <c r="L40" s="76" t="e">
        <f>SUM(#REF!+#REF!+#REF!+L43+#REF!+L44+L48+L42+L45+L46,0)</f>
        <v>#REF!</v>
      </c>
      <c r="M40" s="76" t="e">
        <f>SUM(#REF!+#REF!+#REF!+M43+#REF!+M44+M48+M42+M45+M46,0)</f>
        <v>#REF!</v>
      </c>
      <c r="N40" s="77" t="e">
        <f>SUM(#REF!+#REF!+#REF!+N43+#REF!+N44+N48+N42+N45+N46,0)</f>
        <v>#REF!</v>
      </c>
    </row>
    <row r="41" spans="1:14" ht="35.25" customHeight="1" x14ac:dyDescent="0.25">
      <c r="A41" s="78" t="s">
        <v>74</v>
      </c>
      <c r="B41" s="79" t="s">
        <v>75</v>
      </c>
      <c r="C41" s="72">
        <v>600</v>
      </c>
      <c r="D41" s="80">
        <v>30</v>
      </c>
      <c r="E41" s="62">
        <f t="shared" si="1"/>
        <v>112.8</v>
      </c>
      <c r="F41" s="81">
        <f t="shared" si="3"/>
        <v>112.8</v>
      </c>
      <c r="G41" s="82">
        <v>26</v>
      </c>
      <c r="H41" s="82">
        <v>28.2</v>
      </c>
      <c r="I41" s="83">
        <v>29.3</v>
      </c>
      <c r="J41" s="82">
        <v>29.3</v>
      </c>
      <c r="K41" s="84"/>
      <c r="L41" s="84"/>
      <c r="M41" s="84"/>
      <c r="N41" s="84"/>
    </row>
    <row r="42" spans="1:14" ht="77.25" customHeight="1" x14ac:dyDescent="0.25">
      <c r="A42" s="85" t="s">
        <v>76</v>
      </c>
      <c r="B42" s="65">
        <v>120</v>
      </c>
      <c r="C42" s="66" t="e">
        <f>#REF!+#REF!</f>
        <v>#REF!</v>
      </c>
      <c r="D42" s="86">
        <v>178</v>
      </c>
      <c r="E42" s="62">
        <f t="shared" si="1"/>
        <v>1000</v>
      </c>
      <c r="F42" s="62">
        <f t="shared" si="3"/>
        <v>1000</v>
      </c>
      <c r="G42" s="87">
        <v>342.2</v>
      </c>
      <c r="H42" s="87">
        <v>138.4</v>
      </c>
      <c r="I42" s="87">
        <v>182.5</v>
      </c>
      <c r="J42" s="87">
        <v>336.9</v>
      </c>
      <c r="K42" s="1"/>
    </row>
    <row r="43" spans="1:14" s="91" customFormat="1" ht="33" customHeight="1" x14ac:dyDescent="0.25">
      <c r="A43" s="88" t="s">
        <v>77</v>
      </c>
      <c r="B43" s="89">
        <v>130</v>
      </c>
      <c r="C43" s="90">
        <v>0</v>
      </c>
      <c r="D43" s="80">
        <v>45</v>
      </c>
      <c r="E43" s="62">
        <f>E44+E56+E80+E91+E98</f>
        <v>3413.8999999999996</v>
      </c>
      <c r="F43" s="81">
        <f>F44+F56+F80+F91+F97</f>
        <v>3459.8999999999996</v>
      </c>
      <c r="G43" s="81">
        <f t="shared" ref="G43:J43" si="4">G44+G56+G80+G91+G97</f>
        <v>638.44999999999993</v>
      </c>
      <c r="H43" s="81">
        <f t="shared" si="4"/>
        <v>747.64999999999986</v>
      </c>
      <c r="I43" s="81">
        <f t="shared" si="4"/>
        <v>752.64999999999986</v>
      </c>
      <c r="J43" s="81">
        <f t="shared" si="4"/>
        <v>1321.1499999999999</v>
      </c>
      <c r="K43" s="1"/>
    </row>
    <row r="44" spans="1:14" s="98" customFormat="1" ht="26.25" customHeight="1" x14ac:dyDescent="0.25">
      <c r="A44" s="92" t="s">
        <v>78</v>
      </c>
      <c r="B44" s="93">
        <v>141</v>
      </c>
      <c r="C44" s="94" t="e">
        <f>SUM(C46+C48+C49+C50+C51+C52+C55+C45,0)</f>
        <v>#REF!</v>
      </c>
      <c r="D44" s="95">
        <v>160</v>
      </c>
      <c r="E44" s="62">
        <f>E45+E46+E47+E48+E49+E50+E51+E52+E53+E54+E55</f>
        <v>1956.8</v>
      </c>
      <c r="F44" s="96">
        <f>G44+H44+I44+J44</f>
        <v>1957.8</v>
      </c>
      <c r="G44" s="96">
        <f>G55+G54+G53+G52+G51+G50+G49+G45+G46+G48+G47</f>
        <v>485.45</v>
      </c>
      <c r="H44" s="96">
        <f>H55+H54+H53+H52+H51+H50+H49+H45+H46+H48+H47</f>
        <v>492.95</v>
      </c>
      <c r="I44" s="96">
        <f>I55+I54+I53+I52+I51+I50+I49+I45+I46+I48+I47</f>
        <v>492.95</v>
      </c>
      <c r="J44" s="96">
        <f>J55+J54+J53+J52+J51+J50+J49+J45+J46+J48+J47</f>
        <v>486.45</v>
      </c>
      <c r="K44" s="66">
        <f t="shared" ref="K44:N44" si="5">K45+K46</f>
        <v>0</v>
      </c>
      <c r="L44" s="66">
        <f t="shared" si="5"/>
        <v>0</v>
      </c>
      <c r="M44" s="66">
        <f t="shared" si="5"/>
        <v>0</v>
      </c>
      <c r="N44" s="97">
        <f t="shared" si="5"/>
        <v>0</v>
      </c>
    </row>
    <row r="45" spans="1:14" ht="20.25" customHeight="1" x14ac:dyDescent="0.25">
      <c r="A45" s="75" t="s">
        <v>79</v>
      </c>
      <c r="B45" s="99" t="s">
        <v>80</v>
      </c>
      <c r="C45" s="100">
        <v>195</v>
      </c>
      <c r="D45" s="101">
        <v>25</v>
      </c>
      <c r="E45" s="62">
        <f t="shared" si="1"/>
        <v>26.8</v>
      </c>
      <c r="F45" s="102">
        <f t="shared" ref="F45:F55" si="6">G45+H45+I45+J45</f>
        <v>26.8</v>
      </c>
      <c r="G45" s="34">
        <v>6.7</v>
      </c>
      <c r="H45" s="34">
        <v>6.7</v>
      </c>
      <c r="I45" s="34">
        <v>6.7</v>
      </c>
      <c r="J45" s="34">
        <v>6.7</v>
      </c>
      <c r="K45" s="1"/>
    </row>
    <row r="46" spans="1:14" ht="22.5" customHeight="1" x14ac:dyDescent="0.25">
      <c r="A46" s="103" t="s">
        <v>81</v>
      </c>
      <c r="B46" s="99" t="s">
        <v>82</v>
      </c>
      <c r="C46" s="104">
        <v>450</v>
      </c>
      <c r="D46" s="101">
        <v>10</v>
      </c>
      <c r="E46" s="62">
        <f t="shared" si="1"/>
        <v>175</v>
      </c>
      <c r="F46" s="102">
        <f t="shared" si="6"/>
        <v>175</v>
      </c>
      <c r="G46" s="34">
        <v>43.75</v>
      </c>
      <c r="H46" s="34">
        <v>43.75</v>
      </c>
      <c r="I46" s="34">
        <v>43.75</v>
      </c>
      <c r="J46" s="34">
        <v>43.75</v>
      </c>
      <c r="K46" s="1"/>
    </row>
    <row r="47" spans="1:14" ht="17.25" customHeight="1" x14ac:dyDescent="0.25">
      <c r="A47" s="103" t="s">
        <v>83</v>
      </c>
      <c r="B47" s="99" t="s">
        <v>84</v>
      </c>
      <c r="C47" s="104"/>
      <c r="D47" s="101"/>
      <c r="E47" s="62">
        <f t="shared" si="1"/>
        <v>140</v>
      </c>
      <c r="F47" s="102">
        <f t="shared" si="6"/>
        <v>140</v>
      </c>
      <c r="G47" s="34">
        <v>35</v>
      </c>
      <c r="H47" s="34">
        <v>35</v>
      </c>
      <c r="I47" s="34">
        <v>35</v>
      </c>
      <c r="J47" s="34">
        <v>35</v>
      </c>
      <c r="K47" s="1"/>
    </row>
    <row r="48" spans="1:14" ht="20.25" customHeight="1" x14ac:dyDescent="0.25">
      <c r="A48" s="103" t="s">
        <v>85</v>
      </c>
      <c r="B48" s="99" t="s">
        <v>86</v>
      </c>
      <c r="C48" s="104">
        <v>80</v>
      </c>
      <c r="D48" s="105">
        <v>100</v>
      </c>
      <c r="E48" s="62">
        <f t="shared" si="1"/>
        <v>750</v>
      </c>
      <c r="F48" s="106">
        <f t="shared" si="6"/>
        <v>750</v>
      </c>
      <c r="G48" s="107">
        <v>187.5</v>
      </c>
      <c r="H48" s="107">
        <v>187.5</v>
      </c>
      <c r="I48" s="107">
        <v>187.5</v>
      </c>
      <c r="J48" s="107">
        <v>187.5</v>
      </c>
      <c r="K48" s="1"/>
      <c r="M48" s="69"/>
    </row>
    <row r="49" spans="1:15" s="91" customFormat="1" ht="19.5" customHeight="1" x14ac:dyDescent="0.25">
      <c r="A49" s="108" t="s">
        <v>87</v>
      </c>
      <c r="B49" s="99" t="s">
        <v>88</v>
      </c>
      <c r="C49" s="104">
        <v>90</v>
      </c>
      <c r="D49" s="109"/>
      <c r="E49" s="62">
        <f t="shared" si="1"/>
        <v>30</v>
      </c>
      <c r="F49" s="106">
        <f t="shared" si="6"/>
        <v>30</v>
      </c>
      <c r="G49" s="110">
        <v>7.5</v>
      </c>
      <c r="H49" s="110">
        <v>7.5</v>
      </c>
      <c r="I49" s="110">
        <v>7.5</v>
      </c>
      <c r="J49" s="110">
        <v>7.5</v>
      </c>
      <c r="K49" s="1"/>
    </row>
    <row r="50" spans="1:15" s="91" customFormat="1" ht="19.5" customHeight="1" x14ac:dyDescent="0.25">
      <c r="A50" s="103" t="s">
        <v>89</v>
      </c>
      <c r="B50" s="99" t="s">
        <v>90</v>
      </c>
      <c r="C50" s="104">
        <v>75</v>
      </c>
      <c r="D50" s="111">
        <v>165</v>
      </c>
      <c r="E50" s="62">
        <f t="shared" si="1"/>
        <v>20</v>
      </c>
      <c r="F50" s="81">
        <f t="shared" si="6"/>
        <v>20</v>
      </c>
      <c r="G50" s="107">
        <v>5</v>
      </c>
      <c r="H50" s="107">
        <v>5</v>
      </c>
      <c r="I50" s="107">
        <v>5</v>
      </c>
      <c r="J50" s="107">
        <v>5</v>
      </c>
      <c r="K50" s="1"/>
    </row>
    <row r="51" spans="1:15" s="91" customFormat="1" ht="21" customHeight="1" x14ac:dyDescent="0.25">
      <c r="A51" s="103" t="s">
        <v>91</v>
      </c>
      <c r="B51" s="99" t="s">
        <v>92</v>
      </c>
      <c r="C51" s="112">
        <v>100</v>
      </c>
      <c r="D51" s="111"/>
      <c r="E51" s="62">
        <f t="shared" si="1"/>
        <v>100</v>
      </c>
      <c r="F51" s="81">
        <f t="shared" si="6"/>
        <v>100</v>
      </c>
      <c r="G51" s="107">
        <v>25</v>
      </c>
      <c r="H51" s="107">
        <v>25</v>
      </c>
      <c r="I51" s="107">
        <v>25</v>
      </c>
      <c r="J51" s="107">
        <v>25</v>
      </c>
      <c r="K51" s="1"/>
    </row>
    <row r="52" spans="1:15" ht="24.75" customHeight="1" x14ac:dyDescent="0.25">
      <c r="A52" s="113" t="s">
        <v>93</v>
      </c>
      <c r="B52" s="99" t="s">
        <v>94</v>
      </c>
      <c r="C52" s="81" t="e">
        <f>ROUND(#REF!+C54,2)</f>
        <v>#REF!</v>
      </c>
      <c r="D52" s="111"/>
      <c r="E52" s="62">
        <f t="shared" si="1"/>
        <v>500</v>
      </c>
      <c r="F52" s="81">
        <f t="shared" si="6"/>
        <v>500</v>
      </c>
      <c r="G52" s="114">
        <v>125</v>
      </c>
      <c r="H52" s="114">
        <v>125</v>
      </c>
      <c r="I52" s="114">
        <v>125</v>
      </c>
      <c r="J52" s="114">
        <v>125</v>
      </c>
      <c r="K52" s="1"/>
    </row>
    <row r="53" spans="1:15" ht="24.75" customHeight="1" x14ac:dyDescent="0.25">
      <c r="A53" s="108" t="s">
        <v>95</v>
      </c>
      <c r="B53" s="99" t="s">
        <v>96</v>
      </c>
      <c r="C53" s="102">
        <v>36</v>
      </c>
      <c r="D53" s="111"/>
      <c r="E53" s="62">
        <f t="shared" si="1"/>
        <v>50</v>
      </c>
      <c r="F53" s="81">
        <f t="shared" si="6"/>
        <v>50</v>
      </c>
      <c r="G53" s="114">
        <v>12.5</v>
      </c>
      <c r="H53" s="114">
        <v>12.5</v>
      </c>
      <c r="I53" s="114">
        <v>12.5</v>
      </c>
      <c r="J53" s="114">
        <v>12.5</v>
      </c>
      <c r="K53" s="1"/>
    </row>
    <row r="54" spans="1:15" s="117" customFormat="1" ht="25.5" customHeight="1" x14ac:dyDescent="0.25">
      <c r="A54" s="108" t="s">
        <v>97</v>
      </c>
      <c r="B54" s="99" t="s">
        <v>98</v>
      </c>
      <c r="C54" s="115">
        <v>15</v>
      </c>
      <c r="D54" s="111">
        <v>20</v>
      </c>
      <c r="E54" s="62">
        <v>15</v>
      </c>
      <c r="F54" s="81">
        <f t="shared" si="6"/>
        <v>16</v>
      </c>
      <c r="G54" s="114">
        <v>0</v>
      </c>
      <c r="H54" s="114">
        <v>7.5</v>
      </c>
      <c r="I54" s="114">
        <v>7.5</v>
      </c>
      <c r="J54" s="114">
        <v>1</v>
      </c>
      <c r="K54" s="116"/>
      <c r="O54" s="117">
        <v>1</v>
      </c>
    </row>
    <row r="55" spans="1:15" ht="32.25" customHeight="1" x14ac:dyDescent="0.25">
      <c r="A55" s="118" t="s">
        <v>99</v>
      </c>
      <c r="B55" s="99" t="s">
        <v>92</v>
      </c>
      <c r="C55" s="119">
        <v>100</v>
      </c>
      <c r="D55" s="111">
        <v>20</v>
      </c>
      <c r="E55" s="62">
        <f t="shared" si="1"/>
        <v>150</v>
      </c>
      <c r="F55" s="81">
        <f t="shared" si="6"/>
        <v>150</v>
      </c>
      <c r="G55" s="114">
        <v>37.5</v>
      </c>
      <c r="H55" s="114">
        <v>37.5</v>
      </c>
      <c r="I55" s="114">
        <v>37.5</v>
      </c>
      <c r="J55" s="114">
        <v>37.5</v>
      </c>
      <c r="K55" s="120"/>
    </row>
    <row r="56" spans="1:15" ht="33.75" customHeight="1" x14ac:dyDescent="0.25">
      <c r="A56" s="121" t="s">
        <v>100</v>
      </c>
      <c r="B56" s="122">
        <v>142</v>
      </c>
      <c r="C56" s="66">
        <f>ROUND(C57+C59+C61+C62,2)</f>
        <v>1269.9000000000001</v>
      </c>
      <c r="D56" s="123"/>
      <c r="E56" s="62">
        <f>E57+E59+E61+E62+E63</f>
        <v>1090.7</v>
      </c>
      <c r="F56" s="96">
        <f>G56+H56+I56+J56</f>
        <v>1100.7</v>
      </c>
      <c r="G56" s="124">
        <f>G57+G58+G59+G60+G61+G62+G63</f>
        <v>61.4</v>
      </c>
      <c r="H56" s="124">
        <f t="shared" ref="H56:I56" si="7">H57+H58+H59+H60+H61+H62+H63</f>
        <v>163.1</v>
      </c>
      <c r="I56" s="124">
        <f t="shared" si="7"/>
        <v>163.1</v>
      </c>
      <c r="J56" s="124">
        <f>J57+J58+J59+J60+J61+J62+J63</f>
        <v>713.1</v>
      </c>
      <c r="K56" s="125" t="e">
        <f t="shared" ref="K56:N56" si="8">K57+K58+K59+K60+K61+K62+K64+K65+K66+K68+K69</f>
        <v>#REF!</v>
      </c>
      <c r="L56" s="125" t="e">
        <f t="shared" si="8"/>
        <v>#REF!</v>
      </c>
      <c r="M56" s="125" t="e">
        <f t="shared" si="8"/>
        <v>#REF!</v>
      </c>
      <c r="N56" s="126" t="e">
        <f t="shared" si="8"/>
        <v>#REF!</v>
      </c>
    </row>
    <row r="57" spans="1:15" ht="20.25" customHeight="1" x14ac:dyDescent="0.25">
      <c r="A57" s="127" t="s">
        <v>101</v>
      </c>
      <c r="B57" s="128" t="s">
        <v>102</v>
      </c>
      <c r="C57" s="100">
        <v>308.7</v>
      </c>
      <c r="D57" s="129">
        <v>118</v>
      </c>
      <c r="E57" s="62">
        <f t="shared" si="1"/>
        <v>508.70000000000005</v>
      </c>
      <c r="F57" s="130">
        <f>G57+H57+I57+J57</f>
        <v>508.70000000000005</v>
      </c>
      <c r="G57" s="131">
        <v>50.9</v>
      </c>
      <c r="H57" s="131">
        <v>152.6</v>
      </c>
      <c r="I57" s="131">
        <v>152.6</v>
      </c>
      <c r="J57" s="131">
        <v>152.6</v>
      </c>
      <c r="K57" s="1"/>
    </row>
    <row r="58" spans="1:15" ht="21" hidden="1" customHeight="1" x14ac:dyDescent="0.25">
      <c r="A58" s="132" t="s">
        <v>103</v>
      </c>
      <c r="B58" s="133" t="s">
        <v>104</v>
      </c>
      <c r="C58" s="134">
        <v>0</v>
      </c>
      <c r="D58" s="135">
        <v>18</v>
      </c>
      <c r="E58" s="62">
        <f t="shared" si="1"/>
        <v>0</v>
      </c>
      <c r="F58" s="136">
        <f t="shared" ref="F58:F67" si="9">G58+H58+I58+J58</f>
        <v>0</v>
      </c>
      <c r="G58" s="137"/>
      <c r="H58" s="137"/>
      <c r="I58" s="138"/>
      <c r="J58" s="137"/>
      <c r="K58" s="1"/>
    </row>
    <row r="59" spans="1:15" ht="24" customHeight="1" x14ac:dyDescent="0.25">
      <c r="A59" s="108" t="s">
        <v>105</v>
      </c>
      <c r="B59" s="99" t="s">
        <v>106</v>
      </c>
      <c r="C59" s="100">
        <v>931.2</v>
      </c>
      <c r="D59" s="129">
        <v>14</v>
      </c>
      <c r="E59" s="62">
        <f t="shared" si="1"/>
        <v>540</v>
      </c>
      <c r="F59" s="130">
        <f t="shared" si="9"/>
        <v>540</v>
      </c>
      <c r="G59" s="131">
        <v>0</v>
      </c>
      <c r="H59" s="131">
        <v>0</v>
      </c>
      <c r="I59" s="139">
        <v>0</v>
      </c>
      <c r="J59" s="131">
        <v>540</v>
      </c>
      <c r="K59" s="1"/>
    </row>
    <row r="60" spans="1:15" ht="20.25" hidden="1" customHeight="1" x14ac:dyDescent="0.25">
      <c r="A60" s="140" t="s">
        <v>107</v>
      </c>
      <c r="B60" s="141" t="s">
        <v>108</v>
      </c>
      <c r="C60" s="142">
        <v>0</v>
      </c>
      <c r="D60" s="143"/>
      <c r="E60" s="62">
        <f t="shared" si="1"/>
        <v>0</v>
      </c>
      <c r="F60" s="144">
        <f t="shared" si="9"/>
        <v>0</v>
      </c>
      <c r="G60" s="145">
        <v>0</v>
      </c>
      <c r="H60" s="145">
        <v>0</v>
      </c>
      <c r="I60" s="146">
        <v>0</v>
      </c>
      <c r="J60" s="145">
        <v>0</v>
      </c>
      <c r="K60" s="1"/>
    </row>
    <row r="61" spans="1:15" s="117" customFormat="1" ht="19.5" customHeight="1" x14ac:dyDescent="0.25">
      <c r="A61" s="147" t="s">
        <v>109</v>
      </c>
      <c r="B61" s="99" t="s">
        <v>110</v>
      </c>
      <c r="C61" s="100">
        <v>10</v>
      </c>
      <c r="D61" s="129">
        <v>20</v>
      </c>
      <c r="E61" s="62">
        <v>21.56</v>
      </c>
      <c r="F61" s="130">
        <f>G61+H61+I61+J61</f>
        <v>31.56</v>
      </c>
      <c r="G61" s="131">
        <v>5.39</v>
      </c>
      <c r="H61" s="131">
        <v>5.39</v>
      </c>
      <c r="I61" s="131">
        <v>5.39</v>
      </c>
      <c r="J61" s="131">
        <v>15.39</v>
      </c>
      <c r="K61" s="116"/>
      <c r="O61" s="117">
        <v>10</v>
      </c>
    </row>
    <row r="62" spans="1:15" ht="19.5" customHeight="1" x14ac:dyDescent="0.25">
      <c r="A62" s="108" t="s">
        <v>111</v>
      </c>
      <c r="B62" s="99" t="s">
        <v>112</v>
      </c>
      <c r="C62" s="100">
        <v>20</v>
      </c>
      <c r="D62" s="129">
        <v>85</v>
      </c>
      <c r="E62" s="62">
        <f t="shared" si="1"/>
        <v>20</v>
      </c>
      <c r="F62" s="130">
        <f>G62+H62+I62+J62</f>
        <v>20</v>
      </c>
      <c r="G62" s="131">
        <v>5</v>
      </c>
      <c r="H62" s="131">
        <v>5</v>
      </c>
      <c r="I62" s="131">
        <v>5</v>
      </c>
      <c r="J62" s="131">
        <v>5</v>
      </c>
      <c r="K62" s="1"/>
    </row>
    <row r="63" spans="1:15" ht="21.75" customHeight="1" x14ac:dyDescent="0.25">
      <c r="A63" s="108" t="s">
        <v>113</v>
      </c>
      <c r="B63" s="99" t="s">
        <v>114</v>
      </c>
      <c r="C63" s="100"/>
      <c r="D63" s="129"/>
      <c r="E63" s="62">
        <f t="shared" si="1"/>
        <v>0.44</v>
      </c>
      <c r="F63" s="130">
        <f>G63+H63+I63+J63</f>
        <v>0.44</v>
      </c>
      <c r="G63" s="131">
        <v>0.11</v>
      </c>
      <c r="H63" s="131">
        <v>0.11</v>
      </c>
      <c r="I63" s="131">
        <v>0.11</v>
      </c>
      <c r="J63" s="131">
        <v>0.11</v>
      </c>
      <c r="K63" s="1"/>
    </row>
    <row r="64" spans="1:15" s="98" customFormat="1" ht="28.5" customHeight="1" x14ac:dyDescent="0.25">
      <c r="A64" s="148" t="s">
        <v>115</v>
      </c>
      <c r="B64" s="149">
        <v>150</v>
      </c>
      <c r="C64" s="94">
        <f>SUM(C65:C76,0)</f>
        <v>419</v>
      </c>
      <c r="D64" s="150"/>
      <c r="E64" s="62">
        <f>E65+E66+E67+E68+E69+E70+E71+E72+E73+E74+E75+E76+E77+E78+E79</f>
        <v>422.38000000000005</v>
      </c>
      <c r="F64" s="151">
        <f>G64+H64+I64+J64</f>
        <v>534.86</v>
      </c>
      <c r="G64" s="152">
        <f>G65+G66+G67+G68+G69+G70+G71+G72+G73+G74+G75+G76+G77+G79+G78</f>
        <v>83.669999999999987</v>
      </c>
      <c r="H64" s="152">
        <f t="shared" ref="H64:J64" si="10">H65+H66+H67+H68+H69+H70+H71+H72+H73+H74+H75+H76+H77+H79+H78</f>
        <v>85.669999999999987</v>
      </c>
      <c r="I64" s="152">
        <f t="shared" si="10"/>
        <v>115.67</v>
      </c>
      <c r="J64" s="152">
        <f t="shared" si="10"/>
        <v>249.85</v>
      </c>
      <c r="K64" s="9"/>
    </row>
    <row r="65" spans="1:18" s="117" customFormat="1" ht="18.75" customHeight="1" x14ac:dyDescent="0.25">
      <c r="A65" s="108" t="s">
        <v>116</v>
      </c>
      <c r="B65" s="122">
        <v>151</v>
      </c>
      <c r="C65" s="130">
        <v>49.2</v>
      </c>
      <c r="D65" s="129">
        <v>30</v>
      </c>
      <c r="E65" s="62">
        <f t="shared" si="1"/>
        <v>80.319999999999993</v>
      </c>
      <c r="F65" s="130">
        <f>G65+H65+I65+J65</f>
        <v>80.319999999999993</v>
      </c>
      <c r="G65" s="139">
        <v>20.079999999999998</v>
      </c>
      <c r="H65" s="139">
        <v>20.079999999999998</v>
      </c>
      <c r="I65" s="139">
        <v>20.079999999999998</v>
      </c>
      <c r="J65" s="139">
        <v>20.079999999999998</v>
      </c>
      <c r="K65" s="116"/>
    </row>
    <row r="66" spans="1:18" ht="15.75" customHeight="1" x14ac:dyDescent="0.25">
      <c r="A66" s="108" t="s">
        <v>117</v>
      </c>
      <c r="B66" s="122">
        <v>152</v>
      </c>
      <c r="C66" s="130">
        <v>16.8</v>
      </c>
      <c r="D66" s="129">
        <v>3</v>
      </c>
      <c r="E66" s="62">
        <f t="shared" si="1"/>
        <v>15.6</v>
      </c>
      <c r="F66" s="130">
        <f t="shared" si="9"/>
        <v>15.6</v>
      </c>
      <c r="G66" s="107">
        <v>3.9</v>
      </c>
      <c r="H66" s="107">
        <v>3.9</v>
      </c>
      <c r="I66" s="107">
        <v>3.9</v>
      </c>
      <c r="J66" s="107">
        <v>3.9</v>
      </c>
      <c r="K66" s="1"/>
    </row>
    <row r="67" spans="1:18" ht="15.75" customHeight="1" x14ac:dyDescent="0.25">
      <c r="A67" s="108" t="s">
        <v>118</v>
      </c>
      <c r="B67" s="122"/>
      <c r="C67" s="130"/>
      <c r="D67" s="129"/>
      <c r="E67" s="62">
        <f t="shared" si="1"/>
        <v>7.2</v>
      </c>
      <c r="F67" s="130">
        <f t="shared" si="9"/>
        <v>7.2</v>
      </c>
      <c r="G67" s="107">
        <v>1.8</v>
      </c>
      <c r="H67" s="107">
        <v>1.8</v>
      </c>
      <c r="I67" s="107">
        <v>1.8</v>
      </c>
      <c r="J67" s="107">
        <v>1.8</v>
      </c>
      <c r="K67" s="1"/>
    </row>
    <row r="68" spans="1:18" s="91" customFormat="1" ht="17.25" customHeight="1" x14ac:dyDescent="0.25">
      <c r="A68" s="108" t="s">
        <v>119</v>
      </c>
      <c r="B68" s="122">
        <v>153</v>
      </c>
      <c r="C68" s="130">
        <v>14</v>
      </c>
      <c r="D68" s="129"/>
      <c r="E68" s="62">
        <f t="shared" si="1"/>
        <v>13</v>
      </c>
      <c r="F68" s="130">
        <f>G68+H68+I68+J68</f>
        <v>13</v>
      </c>
      <c r="G68" s="107">
        <v>0</v>
      </c>
      <c r="H68" s="107">
        <v>2</v>
      </c>
      <c r="I68" s="153">
        <v>11</v>
      </c>
      <c r="J68" s="107">
        <v>0</v>
      </c>
      <c r="K68" s="1"/>
    </row>
    <row r="69" spans="1:18" s="117" customFormat="1" ht="15.75" customHeight="1" x14ac:dyDescent="0.25">
      <c r="A69" s="108" t="s">
        <v>120</v>
      </c>
      <c r="B69" s="122">
        <v>154</v>
      </c>
      <c r="C69" s="112">
        <v>6</v>
      </c>
      <c r="D69" s="101">
        <v>5</v>
      </c>
      <c r="E69" s="62">
        <v>0.52</v>
      </c>
      <c r="F69" s="130">
        <f>G69+H69+I69+J69</f>
        <v>3</v>
      </c>
      <c r="G69" s="34">
        <v>0.13</v>
      </c>
      <c r="H69" s="34">
        <v>0.13</v>
      </c>
      <c r="I69" s="34">
        <v>0.13</v>
      </c>
      <c r="J69" s="34">
        <v>2.61</v>
      </c>
      <c r="K69" s="154" t="e">
        <f>ROUND(K70+K71+#REF!+#REF!+K72+K73,2)</f>
        <v>#REF!</v>
      </c>
      <c r="L69" s="154" t="e">
        <f>ROUND(L70+L71+#REF!+#REF!+L72+L73,2)</f>
        <v>#REF!</v>
      </c>
      <c r="M69" s="154" t="e">
        <f>ROUND(M70+M71+#REF!+#REF!+M72+M73,2)</f>
        <v>#REF!</v>
      </c>
      <c r="N69" s="155" t="e">
        <f>ROUND(N70+N71+#REF!+#REF!+N72+N73,2)</f>
        <v>#REF!</v>
      </c>
      <c r="O69" s="117">
        <v>2.48</v>
      </c>
    </row>
    <row r="70" spans="1:18" s="91" customFormat="1" ht="17.25" customHeight="1" x14ac:dyDescent="0.25">
      <c r="A70" s="108" t="s">
        <v>121</v>
      </c>
      <c r="B70" s="122">
        <v>155</v>
      </c>
      <c r="C70" s="130">
        <v>48</v>
      </c>
      <c r="D70" s="156" t="e">
        <f>D71+#REF!+#REF!+D72+D73+D74</f>
        <v>#REF!</v>
      </c>
      <c r="E70" s="62">
        <f t="shared" si="1"/>
        <v>90</v>
      </c>
      <c r="F70" s="130">
        <f>G70+I70+H70+J70</f>
        <v>90</v>
      </c>
      <c r="G70" s="73">
        <v>22.5</v>
      </c>
      <c r="H70" s="73">
        <v>22.5</v>
      </c>
      <c r="I70" s="73">
        <v>22.5</v>
      </c>
      <c r="J70" s="73">
        <v>22.5</v>
      </c>
      <c r="K70" s="1"/>
    </row>
    <row r="71" spans="1:18" s="91" customFormat="1" ht="17.25" customHeight="1" x14ac:dyDescent="0.25">
      <c r="A71" s="108" t="s">
        <v>122</v>
      </c>
      <c r="B71" s="122">
        <v>156</v>
      </c>
      <c r="C71" s="130">
        <v>85</v>
      </c>
      <c r="D71" s="101">
        <v>27</v>
      </c>
      <c r="E71" s="62">
        <f t="shared" si="1"/>
        <v>49</v>
      </c>
      <c r="F71" s="102">
        <f>G71+H71+I71+J71</f>
        <v>49</v>
      </c>
      <c r="G71" s="34">
        <v>0</v>
      </c>
      <c r="H71" s="34">
        <v>0</v>
      </c>
      <c r="I71" s="157">
        <v>0</v>
      </c>
      <c r="J71" s="34">
        <v>49</v>
      </c>
      <c r="K71" s="1"/>
    </row>
    <row r="72" spans="1:18" s="91" customFormat="1" ht="16.5" customHeight="1" x14ac:dyDescent="0.25">
      <c r="A72" s="108" t="s">
        <v>123</v>
      </c>
      <c r="B72" s="122">
        <v>157</v>
      </c>
      <c r="C72" s="130">
        <v>0</v>
      </c>
      <c r="D72" s="101">
        <v>12</v>
      </c>
      <c r="E72" s="62">
        <f t="shared" si="1"/>
        <v>23</v>
      </c>
      <c r="F72" s="102">
        <f t="shared" ref="F72:F89" si="11">G72+H72+I72+J72</f>
        <v>23</v>
      </c>
      <c r="G72" s="34">
        <v>0</v>
      </c>
      <c r="H72" s="34">
        <v>0</v>
      </c>
      <c r="I72" s="157">
        <v>23</v>
      </c>
      <c r="J72" s="34">
        <v>0</v>
      </c>
      <c r="K72" s="1"/>
    </row>
    <row r="73" spans="1:18" s="117" customFormat="1" ht="36.75" customHeight="1" x14ac:dyDescent="0.25">
      <c r="A73" s="108" t="s">
        <v>124</v>
      </c>
      <c r="B73" s="122">
        <v>158</v>
      </c>
      <c r="C73" s="130">
        <v>90</v>
      </c>
      <c r="D73" s="101">
        <v>12</v>
      </c>
      <c r="E73" s="158">
        <v>45.84</v>
      </c>
      <c r="F73" s="102">
        <f t="shared" si="11"/>
        <v>75.84</v>
      </c>
      <c r="G73" s="34">
        <v>11.46</v>
      </c>
      <c r="H73" s="34">
        <v>11.46</v>
      </c>
      <c r="I73" s="34">
        <v>11.46</v>
      </c>
      <c r="J73" s="34">
        <v>41.46</v>
      </c>
      <c r="K73" s="116"/>
      <c r="O73" s="117">
        <v>30</v>
      </c>
    </row>
    <row r="74" spans="1:18" s="91" customFormat="1" ht="18" customHeight="1" x14ac:dyDescent="0.25">
      <c r="A74" s="108" t="s">
        <v>125</v>
      </c>
      <c r="B74" s="122">
        <v>159</v>
      </c>
      <c r="C74" s="130">
        <v>30</v>
      </c>
      <c r="D74" s="159">
        <v>100</v>
      </c>
      <c r="E74" s="62">
        <f t="shared" si="1"/>
        <v>1.2999999999999998</v>
      </c>
      <c r="F74" s="102">
        <f t="shared" si="11"/>
        <v>1.2999999999999998</v>
      </c>
      <c r="G74" s="157">
        <v>0.3</v>
      </c>
      <c r="H74" s="157">
        <v>0.3</v>
      </c>
      <c r="I74" s="157">
        <v>0.3</v>
      </c>
      <c r="J74" s="157">
        <v>0.4</v>
      </c>
      <c r="K74" s="1"/>
    </row>
    <row r="75" spans="1:18" s="91" customFormat="1" ht="20.25" customHeight="1" x14ac:dyDescent="0.25">
      <c r="A75" s="108" t="s">
        <v>126</v>
      </c>
      <c r="B75" s="122">
        <v>159</v>
      </c>
      <c r="C75" s="130">
        <v>0</v>
      </c>
      <c r="D75" s="115">
        <f t="shared" ref="D75" si="12">D76+D80</f>
        <v>0</v>
      </c>
      <c r="E75" s="62">
        <f t="shared" si="1"/>
        <v>25</v>
      </c>
      <c r="F75" s="102">
        <f t="shared" si="11"/>
        <v>25</v>
      </c>
      <c r="G75" s="102">
        <v>6.25</v>
      </c>
      <c r="H75" s="102">
        <v>6.25</v>
      </c>
      <c r="I75" s="102">
        <v>6.25</v>
      </c>
      <c r="J75" s="102">
        <v>6.25</v>
      </c>
      <c r="K75" s="1"/>
    </row>
    <row r="76" spans="1:18" ht="32.25" customHeight="1" x14ac:dyDescent="0.25">
      <c r="A76" s="108" t="s">
        <v>127</v>
      </c>
      <c r="B76" s="122">
        <v>159</v>
      </c>
      <c r="C76" s="112">
        <v>80</v>
      </c>
      <c r="D76" s="105"/>
      <c r="E76" s="62">
        <f t="shared" si="1"/>
        <v>26</v>
      </c>
      <c r="F76" s="102">
        <f t="shared" si="11"/>
        <v>26</v>
      </c>
      <c r="G76" s="34">
        <v>6.5</v>
      </c>
      <c r="H76" s="34">
        <v>6.5</v>
      </c>
      <c r="I76" s="34">
        <v>6.5</v>
      </c>
      <c r="J76" s="34">
        <v>6.5</v>
      </c>
      <c r="K76" s="160">
        <v>6.5</v>
      </c>
      <c r="L76" s="160">
        <v>6.5</v>
      </c>
      <c r="M76" s="160">
        <v>6.5</v>
      </c>
      <c r="N76" s="160">
        <v>6.5</v>
      </c>
    </row>
    <row r="77" spans="1:18" ht="16.5" customHeight="1" x14ac:dyDescent="0.25">
      <c r="A77" s="108" t="s">
        <v>128</v>
      </c>
      <c r="B77" s="122">
        <v>159</v>
      </c>
      <c r="C77" s="112"/>
      <c r="D77" s="105"/>
      <c r="E77" s="62">
        <f t="shared" si="1"/>
        <v>4</v>
      </c>
      <c r="F77" s="102">
        <f t="shared" si="11"/>
        <v>4</v>
      </c>
      <c r="G77" s="34">
        <v>2</v>
      </c>
      <c r="H77" s="34">
        <v>2</v>
      </c>
      <c r="I77" s="34">
        <v>0</v>
      </c>
      <c r="J77" s="34">
        <v>0</v>
      </c>
      <c r="K77" s="161"/>
      <c r="L77" s="161"/>
      <c r="M77" s="161"/>
      <c r="N77" s="161"/>
      <c r="R77" s="8" t="s">
        <v>25</v>
      </c>
    </row>
    <row r="78" spans="1:18" ht="16.5" customHeight="1" x14ac:dyDescent="0.25">
      <c r="A78" s="108" t="s">
        <v>129</v>
      </c>
      <c r="B78" s="122">
        <v>159</v>
      </c>
      <c r="C78" s="112"/>
      <c r="D78" s="105"/>
      <c r="E78" s="62">
        <f t="shared" si="1"/>
        <v>6.6</v>
      </c>
      <c r="F78" s="102">
        <f t="shared" si="11"/>
        <v>6.6</v>
      </c>
      <c r="G78" s="34">
        <v>0</v>
      </c>
      <c r="H78" s="34">
        <v>0</v>
      </c>
      <c r="I78" s="34">
        <v>0</v>
      </c>
      <c r="J78" s="34">
        <v>6.6</v>
      </c>
      <c r="K78" s="161"/>
      <c r="L78" s="161"/>
      <c r="M78" s="161"/>
      <c r="N78" s="161"/>
    </row>
    <row r="79" spans="1:18" ht="16.5" customHeight="1" x14ac:dyDescent="0.25">
      <c r="A79" s="108" t="s">
        <v>130</v>
      </c>
      <c r="B79" s="122">
        <v>159</v>
      </c>
      <c r="C79" s="112"/>
      <c r="D79" s="105"/>
      <c r="E79" s="62">
        <v>35</v>
      </c>
      <c r="F79" s="102">
        <f t="shared" si="11"/>
        <v>115</v>
      </c>
      <c r="G79" s="34">
        <v>8.75</v>
      </c>
      <c r="H79" s="34">
        <v>8.75</v>
      </c>
      <c r="I79" s="34">
        <v>8.75</v>
      </c>
      <c r="J79" s="34">
        <v>88.75</v>
      </c>
      <c r="K79" s="161"/>
      <c r="L79" s="161"/>
      <c r="M79" s="161"/>
      <c r="N79" s="161"/>
    </row>
    <row r="80" spans="1:18" s="98" customFormat="1" ht="23.25" customHeight="1" x14ac:dyDescent="0.25">
      <c r="A80" s="162" t="s">
        <v>131</v>
      </c>
      <c r="B80" s="149">
        <v>160</v>
      </c>
      <c r="C80" s="156" t="e">
        <f>C81+#REF!+#REF!+C82+C83+C85</f>
        <v>#REF!</v>
      </c>
      <c r="D80" s="95"/>
      <c r="E80" s="62">
        <f>E81+E82+E83+E84+E85</f>
        <v>282</v>
      </c>
      <c r="F80" s="90">
        <f t="shared" si="11"/>
        <v>317</v>
      </c>
      <c r="G80" s="163">
        <f>G81+G82+G83+G84+G85</f>
        <v>70.5</v>
      </c>
      <c r="H80" s="163">
        <f t="shared" ref="H80:J80" si="13">H81+H82+H83+H84+H85</f>
        <v>70.5</v>
      </c>
      <c r="I80" s="163">
        <f t="shared" si="13"/>
        <v>75.5</v>
      </c>
      <c r="J80" s="163">
        <f t="shared" si="13"/>
        <v>100.5</v>
      </c>
      <c r="K80" s="9"/>
    </row>
    <row r="81" spans="1:15" s="91" customFormat="1" ht="15" customHeight="1" x14ac:dyDescent="0.25">
      <c r="A81" s="164" t="s">
        <v>132</v>
      </c>
      <c r="B81" s="43">
        <v>161</v>
      </c>
      <c r="C81" s="102">
        <v>25</v>
      </c>
      <c r="D81" s="105">
        <v>100</v>
      </c>
      <c r="E81" s="62">
        <f t="shared" si="1"/>
        <v>30</v>
      </c>
      <c r="F81" s="102">
        <f t="shared" si="11"/>
        <v>30</v>
      </c>
      <c r="G81" s="165">
        <v>7.5</v>
      </c>
      <c r="H81" s="165">
        <v>7.5</v>
      </c>
      <c r="I81" s="165">
        <v>7.5</v>
      </c>
      <c r="J81" s="165">
        <v>7.5</v>
      </c>
      <c r="K81" s="1"/>
    </row>
    <row r="82" spans="1:15" s="91" customFormat="1" ht="15" customHeight="1" x14ac:dyDescent="0.25">
      <c r="A82" s="164" t="s">
        <v>133</v>
      </c>
      <c r="B82" s="43">
        <v>162</v>
      </c>
      <c r="C82" s="115">
        <v>12</v>
      </c>
      <c r="D82" s="166"/>
      <c r="E82" s="62">
        <f t="shared" si="1"/>
        <v>25</v>
      </c>
      <c r="F82" s="102">
        <f t="shared" si="11"/>
        <v>25</v>
      </c>
      <c r="G82" s="56">
        <v>6.25</v>
      </c>
      <c r="H82" s="56">
        <v>6.25</v>
      </c>
      <c r="I82" s="56">
        <v>6.25</v>
      </c>
      <c r="J82" s="56">
        <v>6.25</v>
      </c>
      <c r="K82" s="167" t="e">
        <f>K83+K87+K90+K92+K95</f>
        <v>#REF!</v>
      </c>
      <c r="L82" s="167" t="e">
        <f>L83+L87+L90+L92+L95</f>
        <v>#REF!</v>
      </c>
      <c r="M82" s="167" t="e">
        <f>M83+M87+M90+M92+M95</f>
        <v>#REF!</v>
      </c>
      <c r="N82" s="168" t="e">
        <f>N83+N87+N90+N92+N95</f>
        <v>#REF!</v>
      </c>
    </row>
    <row r="83" spans="1:15" s="117" customFormat="1" ht="15.75" customHeight="1" x14ac:dyDescent="0.25">
      <c r="A83" s="164" t="s">
        <v>134</v>
      </c>
      <c r="B83" s="43">
        <v>163</v>
      </c>
      <c r="C83" s="115">
        <v>12</v>
      </c>
      <c r="D83" s="94" t="e">
        <f>SUM(D85+#REF!+D86+D88+#REF!+D89+#REF!+#REF!,0)</f>
        <v>#REF!</v>
      </c>
      <c r="E83" s="62">
        <v>145</v>
      </c>
      <c r="F83" s="102">
        <f t="shared" si="11"/>
        <v>180</v>
      </c>
      <c r="G83" s="169">
        <v>36.25</v>
      </c>
      <c r="H83" s="169">
        <v>36.25</v>
      </c>
      <c r="I83" s="169">
        <v>41.25</v>
      </c>
      <c r="J83" s="169">
        <v>66.25</v>
      </c>
      <c r="K83" s="170" t="e">
        <f>SUM(K85+#REF!+K86+K88+K89+K90+#REF!+#REF!+K93+K94,0)</f>
        <v>#REF!</v>
      </c>
      <c r="L83" s="170" t="e">
        <f>SUM(L85+#REF!+L86+L88+L89+L90+#REF!+#REF!+L93+L94,0)</f>
        <v>#REF!</v>
      </c>
      <c r="M83" s="170" t="e">
        <f>SUM(M85+#REF!+M86+M88+M89+M90+#REF!+#REF!+M93+M94,0)</f>
        <v>#REF!</v>
      </c>
      <c r="N83" s="171" t="e">
        <f>SUM(N85+#REF!+N86+N88+N89+N90+#REF!+#REF!+N93+N94,0)</f>
        <v>#REF!</v>
      </c>
      <c r="O83" s="172">
        <f>150</f>
        <v>150</v>
      </c>
    </row>
    <row r="84" spans="1:15" ht="16.5" customHeight="1" x14ac:dyDescent="0.25">
      <c r="A84" s="164" t="s">
        <v>135</v>
      </c>
      <c r="B84" s="43"/>
      <c r="C84" s="115"/>
      <c r="D84" s="94"/>
      <c r="E84" s="62">
        <f t="shared" si="1"/>
        <v>2</v>
      </c>
      <c r="F84" s="102">
        <f t="shared" si="11"/>
        <v>2</v>
      </c>
      <c r="G84" s="169">
        <v>0.5</v>
      </c>
      <c r="H84" s="169">
        <v>0.5</v>
      </c>
      <c r="I84" s="169">
        <v>0.5</v>
      </c>
      <c r="J84" s="169">
        <v>0.5</v>
      </c>
      <c r="K84" s="84"/>
      <c r="L84" s="84"/>
      <c r="M84" s="84"/>
      <c r="N84" s="84"/>
    </row>
    <row r="85" spans="1:15" s="91" customFormat="1" ht="16.5" customHeight="1" x14ac:dyDescent="0.25">
      <c r="A85" s="173" t="s">
        <v>136</v>
      </c>
      <c r="B85" s="43">
        <v>164</v>
      </c>
      <c r="C85" s="115">
        <v>100</v>
      </c>
      <c r="D85" s="174"/>
      <c r="E85" s="62">
        <f t="shared" si="1"/>
        <v>80</v>
      </c>
      <c r="F85" s="102">
        <f t="shared" si="11"/>
        <v>80</v>
      </c>
      <c r="G85" s="175">
        <v>20</v>
      </c>
      <c r="H85" s="175">
        <v>20</v>
      </c>
      <c r="I85" s="175">
        <v>20</v>
      </c>
      <c r="J85" s="175">
        <v>20</v>
      </c>
      <c r="K85" s="1"/>
    </row>
    <row r="86" spans="1:15" s="98" customFormat="1" ht="23.25" customHeight="1" x14ac:dyDescent="0.25">
      <c r="A86" s="148" t="s">
        <v>137</v>
      </c>
      <c r="B86" s="61">
        <v>170</v>
      </c>
      <c r="C86" s="176">
        <f>C87+C88</f>
        <v>29241.200000000001</v>
      </c>
      <c r="D86" s="177"/>
      <c r="E86" s="62">
        <f>E87+E88</f>
        <v>22581.599999999999</v>
      </c>
      <c r="F86" s="90">
        <f>G86+H86+I86+J86</f>
        <v>21361.599999999999</v>
      </c>
      <c r="G86" s="178">
        <f>G87+G88</f>
        <v>5645.4</v>
      </c>
      <c r="H86" s="178">
        <f t="shared" ref="H86:J86" si="14">H87+H88</f>
        <v>5645.4</v>
      </c>
      <c r="I86" s="178">
        <f t="shared" si="14"/>
        <v>5035.3999999999996</v>
      </c>
      <c r="J86" s="178">
        <f t="shared" si="14"/>
        <v>5035.3999999999996</v>
      </c>
      <c r="K86" s="9"/>
    </row>
    <row r="87" spans="1:15" s="117" customFormat="1" ht="15.75" customHeight="1" x14ac:dyDescent="0.25">
      <c r="A87" s="118" t="s">
        <v>138</v>
      </c>
      <c r="B87" s="122">
        <v>171</v>
      </c>
      <c r="C87" s="179">
        <v>23968.2</v>
      </c>
      <c r="D87" s="174"/>
      <c r="E87" s="62">
        <v>18517.599999999999</v>
      </c>
      <c r="F87" s="102">
        <f t="shared" si="11"/>
        <v>17517.599999999999</v>
      </c>
      <c r="G87" s="180">
        <v>4629.3999999999996</v>
      </c>
      <c r="H87" s="180">
        <v>4629.3999999999996</v>
      </c>
      <c r="I87" s="180">
        <v>4129.3999999999996</v>
      </c>
      <c r="J87" s="180">
        <v>4129.3999999999996</v>
      </c>
      <c r="K87" s="181">
        <f t="shared" ref="K87:N87" si="15">K88+K89+K90</f>
        <v>0</v>
      </c>
      <c r="L87" s="181">
        <f t="shared" si="15"/>
        <v>0</v>
      </c>
      <c r="M87" s="181">
        <f t="shared" si="15"/>
        <v>0</v>
      </c>
      <c r="N87" s="182">
        <f t="shared" si="15"/>
        <v>0</v>
      </c>
      <c r="O87" s="183" t="s">
        <v>139</v>
      </c>
    </row>
    <row r="88" spans="1:15" s="117" customFormat="1" ht="15" customHeight="1" x14ac:dyDescent="0.25">
      <c r="A88" s="184" t="s">
        <v>140</v>
      </c>
      <c r="B88" s="122">
        <v>172</v>
      </c>
      <c r="C88" s="185">
        <v>5273</v>
      </c>
      <c r="D88" s="174"/>
      <c r="E88" s="62">
        <v>4064</v>
      </c>
      <c r="F88" s="102">
        <f t="shared" si="11"/>
        <v>3844</v>
      </c>
      <c r="G88" s="175">
        <v>1016</v>
      </c>
      <c r="H88" s="175">
        <v>1016</v>
      </c>
      <c r="I88" s="175">
        <v>906</v>
      </c>
      <c r="J88" s="175">
        <v>906</v>
      </c>
      <c r="K88" s="116"/>
      <c r="O88" s="183" t="s">
        <v>141</v>
      </c>
    </row>
    <row r="89" spans="1:15" s="91" customFormat="1" ht="18.75" customHeight="1" x14ac:dyDescent="0.25">
      <c r="A89" s="148" t="s">
        <v>142</v>
      </c>
      <c r="B89" s="122">
        <v>180</v>
      </c>
      <c r="C89" s="186">
        <v>900</v>
      </c>
      <c r="D89" s="187"/>
      <c r="E89" s="62">
        <f t="shared" si="1"/>
        <v>300</v>
      </c>
      <c r="F89" s="102">
        <f t="shared" si="11"/>
        <v>300</v>
      </c>
      <c r="G89" s="175">
        <v>75</v>
      </c>
      <c r="H89" s="175">
        <v>75</v>
      </c>
      <c r="I89" s="175">
        <v>75</v>
      </c>
      <c r="J89" s="175">
        <v>75</v>
      </c>
      <c r="K89" s="1"/>
    </row>
    <row r="90" spans="1:15" ht="20.25" customHeight="1" x14ac:dyDescent="0.25">
      <c r="A90" s="188" t="s">
        <v>143</v>
      </c>
      <c r="B90" s="189">
        <v>190</v>
      </c>
      <c r="C90" s="190">
        <v>0</v>
      </c>
      <c r="D90" s="101"/>
      <c r="E90" s="62">
        <f>E91+E94+E97+E99</f>
        <v>4276.5999999999995</v>
      </c>
      <c r="F90" s="102">
        <f>G90+H90+I90+J90</f>
        <v>4335.5999999999995</v>
      </c>
      <c r="G90" s="175">
        <f>G91+G94+G97+G99</f>
        <v>1064.1499999999999</v>
      </c>
      <c r="H90" s="175">
        <f t="shared" ref="H90:J90" si="16">H91+H94+H97+H99</f>
        <v>1064.1499999999999</v>
      </c>
      <c r="I90" s="175">
        <f t="shared" si="16"/>
        <v>1123.1499999999999</v>
      </c>
      <c r="J90" s="175">
        <f t="shared" si="16"/>
        <v>1084.1499999999999</v>
      </c>
      <c r="K90" s="191">
        <f t="shared" ref="K90:N90" si="17">K91</f>
        <v>0</v>
      </c>
      <c r="L90" s="191">
        <f t="shared" si="17"/>
        <v>0</v>
      </c>
      <c r="M90" s="191">
        <f t="shared" si="17"/>
        <v>0</v>
      </c>
      <c r="N90" s="192">
        <f t="shared" si="17"/>
        <v>0</v>
      </c>
    </row>
    <row r="91" spans="1:15" ht="16.5" customHeight="1" x14ac:dyDescent="0.25">
      <c r="A91" s="92" t="s">
        <v>144</v>
      </c>
      <c r="B91" s="93">
        <v>191</v>
      </c>
      <c r="C91" s="94" t="e">
        <f>SUM(C92+#REF!+C93+C95+#REF!+#REF!+#REF!+#REF!,0)</f>
        <v>#REF!</v>
      </c>
      <c r="D91" s="47"/>
      <c r="E91" s="62">
        <f t="shared" si="1"/>
        <v>61.2</v>
      </c>
      <c r="F91" s="62">
        <f>G91+H91+I91+J91</f>
        <v>61.2</v>
      </c>
      <c r="G91" s="62">
        <f>G92+G93</f>
        <v>15.3</v>
      </c>
      <c r="H91" s="62">
        <f t="shared" ref="H91:J91" si="18">H92+H93</f>
        <v>15.3</v>
      </c>
      <c r="I91" s="62">
        <f t="shared" si="18"/>
        <v>15.3</v>
      </c>
      <c r="J91" s="62">
        <f t="shared" si="18"/>
        <v>15.3</v>
      </c>
      <c r="K91" s="193"/>
      <c r="L91" s="193"/>
      <c r="M91" s="193"/>
      <c r="N91" s="193"/>
    </row>
    <row r="92" spans="1:15" ht="22.5" customHeight="1" x14ac:dyDescent="0.25">
      <c r="A92" s="108" t="s">
        <v>145</v>
      </c>
      <c r="B92" s="89" t="s">
        <v>146</v>
      </c>
      <c r="C92" s="194">
        <v>0</v>
      </c>
      <c r="D92" s="187"/>
      <c r="E92" s="62">
        <f t="shared" si="1"/>
        <v>11.2</v>
      </c>
      <c r="F92" s="102">
        <f t="shared" ref="F92:F97" si="19">G92+H92+I92+J92</f>
        <v>11.2</v>
      </c>
      <c r="G92" s="175">
        <v>2.8</v>
      </c>
      <c r="H92" s="175">
        <v>2.8</v>
      </c>
      <c r="I92" s="175">
        <v>2.8</v>
      </c>
      <c r="J92" s="175">
        <v>2.8</v>
      </c>
      <c r="K92" s="193"/>
      <c r="L92" s="193"/>
      <c r="M92" s="193"/>
      <c r="N92" s="193"/>
    </row>
    <row r="93" spans="1:15" ht="16.5" customHeight="1" x14ac:dyDescent="0.25">
      <c r="A93" s="108" t="s">
        <v>147</v>
      </c>
      <c r="B93" s="89" t="s">
        <v>148</v>
      </c>
      <c r="C93" s="194">
        <v>0</v>
      </c>
      <c r="D93" s="176">
        <f t="shared" ref="D93" si="20">D94+D95</f>
        <v>0</v>
      </c>
      <c r="E93" s="62">
        <f t="shared" si="1"/>
        <v>50</v>
      </c>
      <c r="F93" s="102">
        <f t="shared" si="19"/>
        <v>50</v>
      </c>
      <c r="G93" s="102">
        <v>12.5</v>
      </c>
      <c r="H93" s="102">
        <v>12.5</v>
      </c>
      <c r="I93" s="102">
        <v>12.5</v>
      </c>
      <c r="J93" s="102">
        <v>12.5</v>
      </c>
      <c r="K93" s="116"/>
    </row>
    <row r="94" spans="1:15" s="63" customFormat="1" ht="18" customHeight="1" x14ac:dyDescent="0.25">
      <c r="A94" s="162" t="s">
        <v>149</v>
      </c>
      <c r="B94" s="189">
        <v>192</v>
      </c>
      <c r="C94" s="195"/>
      <c r="D94" s="196"/>
      <c r="E94" s="62">
        <f>E95+E96</f>
        <v>32</v>
      </c>
      <c r="F94" s="90">
        <f t="shared" si="19"/>
        <v>91</v>
      </c>
      <c r="G94" s="178">
        <f>G95+G96</f>
        <v>3</v>
      </c>
      <c r="H94" s="178">
        <f t="shared" ref="H94:J94" si="21">H95+H96</f>
        <v>3</v>
      </c>
      <c r="I94" s="178">
        <f t="shared" si="21"/>
        <v>62</v>
      </c>
      <c r="J94" s="178">
        <f t="shared" si="21"/>
        <v>23</v>
      </c>
      <c r="K94" s="9"/>
    </row>
    <row r="95" spans="1:15" s="117" customFormat="1" ht="16.5" customHeight="1" x14ac:dyDescent="0.25">
      <c r="A95" s="164" t="s">
        <v>150</v>
      </c>
      <c r="B95" s="89" t="s">
        <v>151</v>
      </c>
      <c r="C95" s="194">
        <v>0</v>
      </c>
      <c r="D95" s="101"/>
      <c r="E95" s="62">
        <v>4</v>
      </c>
      <c r="F95" s="102">
        <f t="shared" si="19"/>
        <v>63</v>
      </c>
      <c r="G95" s="175">
        <v>1</v>
      </c>
      <c r="H95" s="175">
        <v>1</v>
      </c>
      <c r="I95" s="175">
        <v>60</v>
      </c>
      <c r="J95" s="175">
        <v>1</v>
      </c>
      <c r="K95" s="116"/>
      <c r="O95" s="117">
        <v>63</v>
      </c>
    </row>
    <row r="96" spans="1:15" ht="18.75" customHeight="1" x14ac:dyDescent="0.25">
      <c r="A96" s="197" t="s">
        <v>152</v>
      </c>
      <c r="B96" s="198">
        <v>195</v>
      </c>
      <c r="C96" s="115">
        <v>0</v>
      </c>
      <c r="D96" s="101"/>
      <c r="E96" s="62">
        <v>28</v>
      </c>
      <c r="F96" s="102">
        <f t="shared" si="19"/>
        <v>28</v>
      </c>
      <c r="G96" s="175">
        <v>2</v>
      </c>
      <c r="H96" s="175">
        <v>2</v>
      </c>
      <c r="I96" s="175">
        <v>2</v>
      </c>
      <c r="J96" s="175">
        <v>22</v>
      </c>
      <c r="K96" s="1"/>
    </row>
    <row r="97" spans="1:14" ht="18" customHeight="1" x14ac:dyDescent="0.25">
      <c r="A97" s="199" t="s">
        <v>153</v>
      </c>
      <c r="B97" s="189">
        <v>193</v>
      </c>
      <c r="C97" s="176"/>
      <c r="D97" s="101"/>
      <c r="E97" s="62">
        <f t="shared" si="1"/>
        <v>23.2</v>
      </c>
      <c r="F97" s="90">
        <f t="shared" si="19"/>
        <v>23.2</v>
      </c>
      <c r="G97" s="178">
        <f>G98</f>
        <v>5.8</v>
      </c>
      <c r="H97" s="178">
        <f t="shared" ref="H97:J97" si="22">H98</f>
        <v>5.8</v>
      </c>
      <c r="I97" s="178">
        <f t="shared" si="22"/>
        <v>5.8</v>
      </c>
      <c r="J97" s="178">
        <f t="shared" si="22"/>
        <v>5.8</v>
      </c>
      <c r="K97" s="1"/>
    </row>
    <row r="98" spans="1:14" ht="39" customHeight="1" x14ac:dyDescent="0.25">
      <c r="A98" s="108" t="s">
        <v>127</v>
      </c>
      <c r="B98" s="89" t="s">
        <v>154</v>
      </c>
      <c r="C98" s="115"/>
      <c r="D98" s="101"/>
      <c r="E98" s="62">
        <f t="shared" si="1"/>
        <v>23.2</v>
      </c>
      <c r="F98" s="175">
        <f>G98+H98+I98+J98</f>
        <v>23.2</v>
      </c>
      <c r="G98" s="175">
        <v>5.8</v>
      </c>
      <c r="H98" s="175">
        <v>5.8</v>
      </c>
      <c r="I98" s="175">
        <v>5.8</v>
      </c>
      <c r="J98" s="175">
        <v>5.8</v>
      </c>
      <c r="K98" s="200"/>
    </row>
    <row r="99" spans="1:14" s="117" customFormat="1" ht="16.5" customHeight="1" x14ac:dyDescent="0.25">
      <c r="A99" s="148" t="s">
        <v>155</v>
      </c>
      <c r="B99" s="61">
        <v>194</v>
      </c>
      <c r="C99" s="176">
        <f>C100+C101</f>
        <v>0</v>
      </c>
      <c r="D99" s="201"/>
      <c r="E99" s="62">
        <f t="shared" si="1"/>
        <v>4160.2</v>
      </c>
      <c r="F99" s="178">
        <f>G99+H99+I99+J99</f>
        <v>4160.2</v>
      </c>
      <c r="G99" s="94">
        <f>G100+G101</f>
        <v>1040.05</v>
      </c>
      <c r="H99" s="94">
        <f t="shared" ref="H99:J99" si="23">H100+H101</f>
        <v>1040.05</v>
      </c>
      <c r="I99" s="94">
        <f t="shared" si="23"/>
        <v>1040.05</v>
      </c>
      <c r="J99" s="94">
        <f t="shared" si="23"/>
        <v>1040.05</v>
      </c>
      <c r="K99" s="76">
        <f>K90+K75</f>
        <v>0</v>
      </c>
      <c r="L99" s="76">
        <f>L90+L75</f>
        <v>0</v>
      </c>
      <c r="M99" s="76">
        <f>M90+M75</f>
        <v>0</v>
      </c>
      <c r="N99" s="77">
        <f>N90+N75</f>
        <v>0</v>
      </c>
    </row>
    <row r="100" spans="1:14" ht="19.5" customHeight="1" x14ac:dyDescent="0.25">
      <c r="A100" s="174" t="s">
        <v>156</v>
      </c>
      <c r="B100" s="89" t="s">
        <v>157</v>
      </c>
      <c r="C100" s="115">
        <v>0</v>
      </c>
      <c r="D100" s="202"/>
      <c r="E100" s="62">
        <f t="shared" si="1"/>
        <v>3410</v>
      </c>
      <c r="F100" s="175">
        <f t="shared" ref="F100:F101" si="24">G100+H100+I100+J100</f>
        <v>3410</v>
      </c>
      <c r="G100" s="203">
        <v>852.5</v>
      </c>
      <c r="H100" s="203">
        <v>852.5</v>
      </c>
      <c r="I100" s="203">
        <v>852.5</v>
      </c>
      <c r="J100" s="203">
        <v>852.5</v>
      </c>
      <c r="K100" s="204"/>
    </row>
    <row r="101" spans="1:14" ht="15.75" customHeight="1" x14ac:dyDescent="0.25">
      <c r="A101" s="108" t="s">
        <v>158</v>
      </c>
      <c r="B101" s="89" t="s">
        <v>159</v>
      </c>
      <c r="C101" s="115">
        <v>0</v>
      </c>
      <c r="D101" s="205"/>
      <c r="E101" s="62">
        <f t="shared" ref="E101:E154" si="25">F101</f>
        <v>750.2</v>
      </c>
      <c r="F101" s="175">
        <f t="shared" si="24"/>
        <v>750.2</v>
      </c>
      <c r="G101" s="206">
        <v>187.55</v>
      </c>
      <c r="H101" s="206">
        <v>187.55</v>
      </c>
      <c r="I101" s="206">
        <v>187.55</v>
      </c>
      <c r="J101" s="206">
        <v>187.55</v>
      </c>
      <c r="K101" s="116"/>
    </row>
    <row r="102" spans="1:14" ht="26.25" customHeight="1" x14ac:dyDescent="0.25">
      <c r="A102" s="103" t="s">
        <v>160</v>
      </c>
      <c r="B102" s="198">
        <v>196</v>
      </c>
      <c r="C102" s="178">
        <v>0</v>
      </c>
      <c r="D102" s="205"/>
      <c r="E102" s="62">
        <f t="shared" si="25"/>
        <v>0</v>
      </c>
      <c r="F102" s="207">
        <v>0</v>
      </c>
      <c r="G102" s="207">
        <v>0</v>
      </c>
      <c r="H102" s="207">
        <v>0</v>
      </c>
      <c r="I102" s="207">
        <v>0</v>
      </c>
      <c r="J102" s="207">
        <v>0</v>
      </c>
      <c r="K102" s="204"/>
    </row>
    <row r="103" spans="1:14" s="63" customFormat="1" ht="12.75" customHeight="1" x14ac:dyDescent="0.25">
      <c r="A103" s="103" t="s">
        <v>161</v>
      </c>
      <c r="B103" s="198">
        <v>197</v>
      </c>
      <c r="C103" s="178">
        <v>0</v>
      </c>
      <c r="D103" s="205"/>
      <c r="E103" s="62">
        <f t="shared" si="25"/>
        <v>0</v>
      </c>
      <c r="F103" s="207">
        <v>0</v>
      </c>
      <c r="G103" s="207">
        <v>0</v>
      </c>
      <c r="H103" s="207">
        <v>0</v>
      </c>
      <c r="I103" s="207">
        <v>0</v>
      </c>
      <c r="J103" s="207">
        <v>0</v>
      </c>
      <c r="K103" s="9"/>
    </row>
    <row r="104" spans="1:14" s="63" customFormat="1" ht="16.5" customHeight="1" x14ac:dyDescent="0.25">
      <c r="A104" s="103" t="s">
        <v>162</v>
      </c>
      <c r="B104" s="198">
        <v>198</v>
      </c>
      <c r="C104" s="178">
        <v>0</v>
      </c>
      <c r="D104" s="205"/>
      <c r="E104" s="62">
        <f t="shared" si="25"/>
        <v>0</v>
      </c>
      <c r="F104" s="207">
        <v>0</v>
      </c>
      <c r="G104" s="207">
        <v>0</v>
      </c>
      <c r="H104" s="207">
        <v>0</v>
      </c>
      <c r="I104" s="207">
        <v>0</v>
      </c>
      <c r="J104" s="207">
        <v>0</v>
      </c>
      <c r="K104" s="9"/>
    </row>
    <row r="105" spans="1:14" x14ac:dyDescent="0.25">
      <c r="A105" s="103" t="s">
        <v>163</v>
      </c>
      <c r="B105" s="198">
        <v>199</v>
      </c>
      <c r="C105" s="178">
        <v>0</v>
      </c>
      <c r="D105" s="205"/>
      <c r="E105" s="62">
        <f t="shared" si="25"/>
        <v>0</v>
      </c>
      <c r="F105" s="207">
        <v>0</v>
      </c>
      <c r="G105" s="207">
        <v>0</v>
      </c>
      <c r="H105" s="207">
        <v>0</v>
      </c>
      <c r="I105" s="207">
        <v>0</v>
      </c>
      <c r="J105" s="207">
        <v>0</v>
      </c>
      <c r="K105" s="1"/>
    </row>
    <row r="106" spans="1:14" ht="30.75" customHeight="1" x14ac:dyDescent="0.25">
      <c r="A106" s="188" t="s">
        <v>164</v>
      </c>
      <c r="B106" s="61">
        <v>200</v>
      </c>
      <c r="C106" s="208">
        <f>C54</f>
        <v>15</v>
      </c>
      <c r="D106" s="205"/>
      <c r="E106" s="62">
        <f t="shared" si="25"/>
        <v>1000</v>
      </c>
      <c r="F106" s="209">
        <f>F107+F116</f>
        <v>1000</v>
      </c>
      <c r="G106" s="209">
        <f t="shared" ref="G106:J106" si="26">G107+G116</f>
        <v>579.20000000000005</v>
      </c>
      <c r="H106" s="209">
        <f t="shared" si="26"/>
        <v>190.60000000000002</v>
      </c>
      <c r="I106" s="209">
        <f t="shared" si="26"/>
        <v>115.10000000000001</v>
      </c>
      <c r="J106" s="209">
        <f t="shared" si="26"/>
        <v>115.10000000000001</v>
      </c>
      <c r="K106" s="1"/>
    </row>
    <row r="107" spans="1:14" ht="21" customHeight="1" x14ac:dyDescent="0.25">
      <c r="A107" s="210" t="s">
        <v>165</v>
      </c>
      <c r="B107" s="211">
        <v>201</v>
      </c>
      <c r="C107" s="212">
        <v>0</v>
      </c>
      <c r="D107" s="205"/>
      <c r="E107" s="62">
        <f t="shared" si="25"/>
        <v>630.4</v>
      </c>
      <c r="F107" s="209">
        <f>F108+F110+F112+F113+F114+F115</f>
        <v>630.4</v>
      </c>
      <c r="G107" s="209">
        <f t="shared" ref="G107:J107" si="27">G108+G110+G112+G113+G114+G115</f>
        <v>486.8</v>
      </c>
      <c r="H107" s="209">
        <f t="shared" si="27"/>
        <v>98.2</v>
      </c>
      <c r="I107" s="209">
        <f t="shared" si="27"/>
        <v>22.7</v>
      </c>
      <c r="J107" s="209">
        <f t="shared" si="27"/>
        <v>22.7</v>
      </c>
      <c r="K107" s="1"/>
    </row>
    <row r="108" spans="1:14" s="217" customFormat="1" ht="22.5" customHeight="1" x14ac:dyDescent="0.25">
      <c r="A108" s="213" t="s">
        <v>166</v>
      </c>
      <c r="B108" s="214" t="s">
        <v>167</v>
      </c>
      <c r="C108" s="215">
        <v>0</v>
      </c>
      <c r="D108" s="216">
        <v>265</v>
      </c>
      <c r="E108" s="62">
        <f t="shared" si="25"/>
        <v>90.8</v>
      </c>
      <c r="F108" s="81">
        <f>G108+H108+I108+J108</f>
        <v>90.8</v>
      </c>
      <c r="G108" s="107">
        <v>22.7</v>
      </c>
      <c r="H108" s="107">
        <v>22.7</v>
      </c>
      <c r="I108" s="107">
        <v>22.7</v>
      </c>
      <c r="J108" s="107">
        <v>22.7</v>
      </c>
      <c r="K108" s="2"/>
    </row>
    <row r="109" spans="1:14" ht="14.25" hidden="1" customHeight="1" x14ac:dyDescent="0.25">
      <c r="A109" s="108" t="s">
        <v>103</v>
      </c>
      <c r="B109" s="214" t="s">
        <v>168</v>
      </c>
      <c r="C109" s="215">
        <v>0</v>
      </c>
      <c r="D109" s="218">
        <v>162</v>
      </c>
      <c r="E109" s="62">
        <f t="shared" si="25"/>
        <v>0</v>
      </c>
      <c r="F109" s="81">
        <f>G109+H109+I109+J109</f>
        <v>0</v>
      </c>
      <c r="G109" s="107">
        <v>0</v>
      </c>
      <c r="H109" s="107">
        <v>0</v>
      </c>
      <c r="I109" s="107">
        <v>0</v>
      </c>
      <c r="J109" s="107">
        <v>0</v>
      </c>
      <c r="K109" s="219">
        <v>0</v>
      </c>
      <c r="L109" s="219">
        <v>0</v>
      </c>
      <c r="M109" s="219">
        <v>0</v>
      </c>
      <c r="N109" s="219">
        <v>0</v>
      </c>
    </row>
    <row r="110" spans="1:14" s="225" customFormat="1" ht="18.75" customHeight="1" x14ac:dyDescent="0.25">
      <c r="A110" s="220" t="s">
        <v>105</v>
      </c>
      <c r="B110" s="221" t="s">
        <v>169</v>
      </c>
      <c r="C110" s="222">
        <v>500</v>
      </c>
      <c r="D110" s="223">
        <v>60</v>
      </c>
      <c r="E110" s="62">
        <f t="shared" si="25"/>
        <v>539.6</v>
      </c>
      <c r="F110" s="81">
        <f>G110+H110+I110+J110</f>
        <v>539.6</v>
      </c>
      <c r="G110" s="107">
        <v>464.1</v>
      </c>
      <c r="H110" s="107">
        <v>75.5</v>
      </c>
      <c r="I110" s="153">
        <v>0</v>
      </c>
      <c r="J110" s="107">
        <v>0</v>
      </c>
      <c r="K110" s="224"/>
    </row>
    <row r="111" spans="1:14" ht="20.25" hidden="1" customHeight="1" x14ac:dyDescent="0.25">
      <c r="A111" s="108" t="s">
        <v>107</v>
      </c>
      <c r="B111" s="214" t="s">
        <v>170</v>
      </c>
      <c r="C111" s="215">
        <v>0</v>
      </c>
      <c r="D111" s="223">
        <v>6.7</v>
      </c>
      <c r="E111" s="62">
        <f t="shared" si="25"/>
        <v>0</v>
      </c>
      <c r="F111" s="81"/>
      <c r="G111" s="226"/>
      <c r="H111" s="226"/>
      <c r="I111" s="227"/>
      <c r="J111" s="226"/>
      <c r="K111" s="1"/>
    </row>
    <row r="112" spans="1:14" s="91" customFormat="1" ht="18.75" customHeight="1" x14ac:dyDescent="0.25">
      <c r="A112" s="108" t="s">
        <v>109</v>
      </c>
      <c r="B112" s="214" t="s">
        <v>171</v>
      </c>
      <c r="C112" s="215">
        <v>0</v>
      </c>
      <c r="D112" s="223">
        <v>51.3</v>
      </c>
      <c r="E112" s="62">
        <f t="shared" si="25"/>
        <v>0</v>
      </c>
      <c r="F112" s="81">
        <v>0</v>
      </c>
      <c r="G112" s="81">
        <v>0</v>
      </c>
      <c r="H112" s="81">
        <v>0</v>
      </c>
      <c r="I112" s="81">
        <v>0</v>
      </c>
      <c r="J112" s="81">
        <v>0</v>
      </c>
      <c r="K112" s="60">
        <v>0</v>
      </c>
      <c r="L112" s="60">
        <v>0</v>
      </c>
      <c r="M112" s="60">
        <v>0</v>
      </c>
      <c r="N112" s="68">
        <v>0</v>
      </c>
    </row>
    <row r="113" spans="1:14" s="91" customFormat="1" ht="22.5" customHeight="1" x14ac:dyDescent="0.25">
      <c r="A113" s="228" t="s">
        <v>172</v>
      </c>
      <c r="B113" s="214" t="s">
        <v>173</v>
      </c>
      <c r="C113" s="215">
        <v>0</v>
      </c>
      <c r="D113" s="223">
        <v>20</v>
      </c>
      <c r="E113" s="62">
        <f t="shared" si="25"/>
        <v>0</v>
      </c>
      <c r="F113" s="81">
        <v>0</v>
      </c>
      <c r="G113" s="81">
        <v>0</v>
      </c>
      <c r="H113" s="81">
        <v>0</v>
      </c>
      <c r="I113" s="81">
        <v>0</v>
      </c>
      <c r="J113" s="81">
        <v>0</v>
      </c>
      <c r="K113" s="1"/>
    </row>
    <row r="114" spans="1:14" s="91" customFormat="1" ht="21" customHeight="1" x14ac:dyDescent="0.25">
      <c r="A114" s="108" t="s">
        <v>111</v>
      </c>
      <c r="B114" s="214" t="s">
        <v>174</v>
      </c>
      <c r="C114" s="215">
        <v>0</v>
      </c>
      <c r="D114" s="223">
        <v>35</v>
      </c>
      <c r="E114" s="62">
        <f t="shared" si="25"/>
        <v>0</v>
      </c>
      <c r="F114" s="110">
        <v>0</v>
      </c>
      <c r="G114" s="226">
        <v>0</v>
      </c>
      <c r="H114" s="226">
        <v>0</v>
      </c>
      <c r="I114" s="227">
        <v>0</v>
      </c>
      <c r="J114" s="226">
        <v>0</v>
      </c>
      <c r="K114" s="1"/>
    </row>
    <row r="115" spans="1:14" ht="17.25" customHeight="1" x14ac:dyDescent="0.25">
      <c r="A115" s="229" t="s">
        <v>175</v>
      </c>
      <c r="B115" s="230">
        <v>202</v>
      </c>
      <c r="C115" s="231">
        <v>265</v>
      </c>
      <c r="D115" s="232" t="s">
        <v>176</v>
      </c>
      <c r="E115" s="62">
        <f t="shared" si="25"/>
        <v>0</v>
      </c>
      <c r="F115" s="81">
        <v>0</v>
      </c>
      <c r="G115" s="226">
        <v>0</v>
      </c>
      <c r="H115" s="226">
        <v>0</v>
      </c>
      <c r="I115" s="227">
        <v>0</v>
      </c>
      <c r="J115" s="226">
        <v>0</v>
      </c>
      <c r="K115" s="1"/>
    </row>
    <row r="116" spans="1:14" ht="30.75" customHeight="1" x14ac:dyDescent="0.25">
      <c r="A116" s="187" t="s">
        <v>177</v>
      </c>
      <c r="B116" s="230">
        <v>203</v>
      </c>
      <c r="C116" s="233">
        <v>162</v>
      </c>
      <c r="D116" s="48"/>
      <c r="E116" s="62">
        <f t="shared" si="25"/>
        <v>369.6</v>
      </c>
      <c r="F116" s="81">
        <f>F117+F118+F119+F120</f>
        <v>369.6</v>
      </c>
      <c r="G116" s="81">
        <f t="shared" ref="G116:J116" si="28">G117+G118+G119+G120</f>
        <v>92.4</v>
      </c>
      <c r="H116" s="81">
        <f t="shared" si="28"/>
        <v>92.4</v>
      </c>
      <c r="I116" s="81">
        <f t="shared" si="28"/>
        <v>92.4</v>
      </c>
      <c r="J116" s="81">
        <f t="shared" si="28"/>
        <v>92.4</v>
      </c>
      <c r="K116" s="1"/>
    </row>
    <row r="117" spans="1:14" ht="36.75" customHeight="1" x14ac:dyDescent="0.25">
      <c r="A117" s="187" t="s">
        <v>178</v>
      </c>
      <c r="B117" s="230">
        <v>204</v>
      </c>
      <c r="C117" s="231">
        <v>60</v>
      </c>
      <c r="D117" s="234"/>
      <c r="E117" s="62">
        <f t="shared" si="25"/>
        <v>279.60000000000002</v>
      </c>
      <c r="F117" s="169">
        <f>G117+H117+J117+I117</f>
        <v>279.60000000000002</v>
      </c>
      <c r="G117" s="169">
        <v>69.900000000000006</v>
      </c>
      <c r="H117" s="169">
        <v>69.900000000000006</v>
      </c>
      <c r="I117" s="169">
        <v>69.900000000000006</v>
      </c>
      <c r="J117" s="169">
        <v>69.900000000000006</v>
      </c>
      <c r="K117" s="170">
        <v>69.900000000000006</v>
      </c>
      <c r="L117" s="170">
        <v>69.900000000000006</v>
      </c>
      <c r="M117" s="170">
        <v>69.900000000000006</v>
      </c>
      <c r="N117" s="170">
        <v>69.900000000000006</v>
      </c>
    </row>
    <row r="118" spans="1:14" ht="30.75" customHeight="1" x14ac:dyDescent="0.25">
      <c r="A118" s="187" t="s">
        <v>179</v>
      </c>
      <c r="B118" s="230">
        <v>205</v>
      </c>
      <c r="C118" s="231">
        <v>6.7</v>
      </c>
      <c r="D118" s="235"/>
      <c r="E118" s="62">
        <f t="shared" si="25"/>
        <v>60</v>
      </c>
      <c r="F118" s="169">
        <f t="shared" ref="F118:F121" si="29">G118+H118+J118+I118</f>
        <v>60</v>
      </c>
      <c r="G118" s="169">
        <v>15</v>
      </c>
      <c r="H118" s="169">
        <v>15</v>
      </c>
      <c r="I118" s="169">
        <v>15</v>
      </c>
      <c r="J118" s="169">
        <v>15</v>
      </c>
      <c r="K118" s="1"/>
    </row>
    <row r="119" spans="1:14" ht="21.75" customHeight="1" x14ac:dyDescent="0.25">
      <c r="A119" s="187" t="s">
        <v>180</v>
      </c>
      <c r="B119" s="230">
        <v>206</v>
      </c>
      <c r="C119" s="231">
        <v>51.3</v>
      </c>
      <c r="D119" s="235"/>
      <c r="E119" s="62">
        <f t="shared" si="25"/>
        <v>10</v>
      </c>
      <c r="F119" s="169">
        <f t="shared" si="29"/>
        <v>10</v>
      </c>
      <c r="G119" s="169">
        <v>2.5</v>
      </c>
      <c r="H119" s="169">
        <v>2.5</v>
      </c>
      <c r="I119" s="169">
        <v>2.5</v>
      </c>
      <c r="J119" s="169">
        <v>2.5</v>
      </c>
      <c r="K119" s="1"/>
    </row>
    <row r="120" spans="1:14" ht="27.75" customHeight="1" x14ac:dyDescent="0.25">
      <c r="A120" s="187" t="s">
        <v>177</v>
      </c>
      <c r="B120" s="230">
        <v>207</v>
      </c>
      <c r="C120" s="231">
        <v>20</v>
      </c>
      <c r="D120" s="235"/>
      <c r="E120" s="62">
        <f t="shared" si="25"/>
        <v>20</v>
      </c>
      <c r="F120" s="169">
        <f t="shared" si="29"/>
        <v>20</v>
      </c>
      <c r="G120" s="169">
        <v>5</v>
      </c>
      <c r="H120" s="169">
        <v>5</v>
      </c>
      <c r="I120" s="169">
        <v>5</v>
      </c>
      <c r="J120" s="169">
        <v>5</v>
      </c>
      <c r="K120" s="1"/>
    </row>
    <row r="121" spans="1:14" ht="21" customHeight="1" x14ac:dyDescent="0.25">
      <c r="A121" s="47" t="s">
        <v>181</v>
      </c>
      <c r="B121" s="48"/>
      <c r="C121" s="236"/>
      <c r="D121" s="235"/>
      <c r="E121" s="62">
        <f t="shared" si="25"/>
        <v>0</v>
      </c>
      <c r="F121" s="169">
        <f t="shared" si="29"/>
        <v>0</v>
      </c>
      <c r="G121" s="169"/>
      <c r="H121" s="169"/>
      <c r="I121" s="169"/>
      <c r="J121" s="169"/>
      <c r="K121" s="1"/>
    </row>
    <row r="122" spans="1:14" ht="22.5" customHeight="1" x14ac:dyDescent="0.25">
      <c r="A122" s="237" t="s">
        <v>182</v>
      </c>
      <c r="B122" s="238">
        <v>210</v>
      </c>
      <c r="C122" s="60" t="e">
        <f>#REF!</f>
        <v>#REF!</v>
      </c>
      <c r="D122" s="163"/>
      <c r="E122" s="62">
        <v>3417.34</v>
      </c>
      <c r="F122" s="169">
        <f>G122+H122+J122+I122</f>
        <v>3459.8999999999996</v>
      </c>
      <c r="G122" s="73">
        <f t="shared" ref="G122:J122" si="30">G43</f>
        <v>638.44999999999993</v>
      </c>
      <c r="H122" s="73">
        <f t="shared" si="30"/>
        <v>747.64999999999986</v>
      </c>
      <c r="I122" s="73">
        <f t="shared" si="30"/>
        <v>752.64999999999986</v>
      </c>
      <c r="J122" s="73">
        <f t="shared" si="30"/>
        <v>1321.1499999999999</v>
      </c>
      <c r="K122" s="186">
        <f>K36</f>
        <v>0</v>
      </c>
      <c r="L122" s="186">
        <f>L36</f>
        <v>0</v>
      </c>
      <c r="M122" s="186">
        <f>M36</f>
        <v>0</v>
      </c>
      <c r="N122" s="239">
        <f>N36</f>
        <v>0</v>
      </c>
    </row>
    <row r="123" spans="1:14" ht="19.5" customHeight="1" x14ac:dyDescent="0.25">
      <c r="A123" s="240" t="s">
        <v>183</v>
      </c>
      <c r="B123" s="241">
        <v>211</v>
      </c>
      <c r="C123" s="60">
        <f>C87</f>
        <v>23968.2</v>
      </c>
      <c r="D123" s="33"/>
      <c r="E123" s="62">
        <f>E100+E87</f>
        <v>21927.599999999999</v>
      </c>
      <c r="F123" s="73">
        <f>F100+F87</f>
        <v>20927.599999999999</v>
      </c>
      <c r="G123" s="73">
        <f>G100+G87</f>
        <v>5481.9</v>
      </c>
      <c r="H123" s="73">
        <f t="shared" ref="G123:N124" si="31">H100+H87</f>
        <v>5481.9</v>
      </c>
      <c r="I123" s="73">
        <f t="shared" si="31"/>
        <v>4981.8999999999996</v>
      </c>
      <c r="J123" s="73">
        <f t="shared" si="31"/>
        <v>4981.8999999999996</v>
      </c>
      <c r="K123" s="170">
        <f t="shared" si="31"/>
        <v>0</v>
      </c>
      <c r="L123" s="170">
        <f t="shared" si="31"/>
        <v>0</v>
      </c>
      <c r="M123" s="170">
        <f t="shared" si="31"/>
        <v>0</v>
      </c>
      <c r="N123" s="170">
        <f t="shared" si="31"/>
        <v>0</v>
      </c>
    </row>
    <row r="124" spans="1:14" ht="18.75" customHeight="1" x14ac:dyDescent="0.25">
      <c r="A124" s="240" t="s">
        <v>184</v>
      </c>
      <c r="B124" s="241">
        <v>212</v>
      </c>
      <c r="C124" s="60">
        <f>C88</f>
        <v>5273</v>
      </c>
      <c r="D124" s="123"/>
      <c r="E124" s="62">
        <f>E101+E88</f>
        <v>4814.2</v>
      </c>
      <c r="F124" s="62">
        <f>F101+F88</f>
        <v>4594.2</v>
      </c>
      <c r="G124" s="62">
        <f t="shared" si="31"/>
        <v>1203.55</v>
      </c>
      <c r="H124" s="62">
        <f t="shared" si="31"/>
        <v>1203.55</v>
      </c>
      <c r="I124" s="62">
        <f t="shared" si="31"/>
        <v>1093.55</v>
      </c>
      <c r="J124" s="62">
        <f t="shared" si="31"/>
        <v>1093.55</v>
      </c>
      <c r="K124" s="1"/>
    </row>
    <row r="125" spans="1:14" ht="27" customHeight="1" x14ac:dyDescent="0.25">
      <c r="A125" s="240" t="s">
        <v>185</v>
      </c>
      <c r="B125" s="241">
        <v>213</v>
      </c>
      <c r="C125" s="60">
        <f>C89</f>
        <v>900</v>
      </c>
      <c r="D125" s="33"/>
      <c r="E125" s="62">
        <f t="shared" si="25"/>
        <v>300</v>
      </c>
      <c r="F125" s="73">
        <f>F89</f>
        <v>300</v>
      </c>
      <c r="G125" s="73">
        <f t="shared" ref="G125:J125" si="32">G89</f>
        <v>75</v>
      </c>
      <c r="H125" s="73">
        <f t="shared" si="32"/>
        <v>75</v>
      </c>
      <c r="I125" s="73">
        <f t="shared" si="32"/>
        <v>75</v>
      </c>
      <c r="J125" s="73">
        <f t="shared" si="32"/>
        <v>75</v>
      </c>
      <c r="K125" s="116"/>
    </row>
    <row r="126" spans="1:14" ht="36.75" customHeight="1" x14ac:dyDescent="0.25">
      <c r="A126" s="240" t="s">
        <v>186</v>
      </c>
      <c r="B126" s="241">
        <v>214</v>
      </c>
      <c r="C126" s="60" t="e">
        <f>C64+C80+#REF!</f>
        <v>#REF!</v>
      </c>
      <c r="D126" s="235"/>
      <c r="E126" s="62">
        <f>430.94</f>
        <v>430.94</v>
      </c>
      <c r="F126" s="62">
        <f>F64</f>
        <v>534.86</v>
      </c>
      <c r="G126" s="62">
        <v>83.67</v>
      </c>
      <c r="H126" s="62">
        <v>85.67</v>
      </c>
      <c r="I126" s="62">
        <v>115.67</v>
      </c>
      <c r="J126" s="62">
        <v>169.85</v>
      </c>
      <c r="K126" s="9"/>
      <c r="L126" s="63"/>
      <c r="M126" s="63"/>
      <c r="N126" s="63"/>
    </row>
    <row r="127" spans="1:14" s="63" customFormat="1" ht="40.5" customHeight="1" x14ac:dyDescent="0.25">
      <c r="A127" s="242" t="s">
        <v>187</v>
      </c>
      <c r="B127" s="243">
        <v>215</v>
      </c>
      <c r="C127" s="94" t="e">
        <f>C122+C123+C124+C126</f>
        <v>#REF!</v>
      </c>
      <c r="D127" s="235"/>
      <c r="E127" s="62">
        <f>E122+E123+E124+E126</f>
        <v>30590.079999999998</v>
      </c>
      <c r="F127" s="62">
        <f>G127+H127+I127+J127</f>
        <v>29451.370000000003</v>
      </c>
      <c r="G127" s="62">
        <v>7412.51</v>
      </c>
      <c r="H127" s="62">
        <v>7523.71</v>
      </c>
      <c r="I127" s="62">
        <v>6948.7</v>
      </c>
      <c r="J127" s="62">
        <f>J126+J124+J123+J122</f>
        <v>7566.4499999999989</v>
      </c>
      <c r="K127" s="9"/>
    </row>
    <row r="128" spans="1:14" ht="27" customHeight="1" x14ac:dyDescent="0.25">
      <c r="A128" s="163" t="s">
        <v>188</v>
      </c>
      <c r="B128" s="244"/>
      <c r="C128" s="102"/>
      <c r="D128" s="60">
        <v>0</v>
      </c>
      <c r="E128" s="62">
        <f t="shared" si="25"/>
        <v>0</v>
      </c>
      <c r="F128" s="73">
        <v>0</v>
      </c>
      <c r="G128" s="73">
        <v>0</v>
      </c>
      <c r="H128" s="73" t="s">
        <v>189</v>
      </c>
      <c r="I128" s="73">
        <v>0</v>
      </c>
      <c r="J128" s="73">
        <v>0</v>
      </c>
      <c r="K128" s="1"/>
    </row>
    <row r="129" spans="1:15" ht="19.5" customHeight="1" x14ac:dyDescent="0.25">
      <c r="A129" s="240" t="s">
        <v>190</v>
      </c>
      <c r="B129" s="245">
        <v>220</v>
      </c>
      <c r="C129" s="60">
        <v>0</v>
      </c>
      <c r="D129" s="60">
        <v>0</v>
      </c>
      <c r="E129" s="62">
        <f t="shared" si="25"/>
        <v>0</v>
      </c>
      <c r="F129" s="73">
        <v>0</v>
      </c>
      <c r="G129" s="73">
        <v>0</v>
      </c>
      <c r="H129" s="73">
        <v>0</v>
      </c>
      <c r="I129" s="73">
        <v>0</v>
      </c>
      <c r="J129" s="73">
        <v>0</v>
      </c>
      <c r="K129" s="1"/>
    </row>
    <row r="130" spans="1:15" s="117" customFormat="1" ht="27" customHeight="1" x14ac:dyDescent="0.25">
      <c r="A130" s="246" t="s">
        <v>191</v>
      </c>
      <c r="B130" s="247">
        <v>230</v>
      </c>
      <c r="C130" s="60">
        <v>150</v>
      </c>
      <c r="D130" s="21"/>
      <c r="E130" s="62">
        <v>275</v>
      </c>
      <c r="F130" s="248">
        <f>G130+H130+I130+J130</f>
        <v>1314.52</v>
      </c>
      <c r="G130" s="114">
        <v>25</v>
      </c>
      <c r="H130" s="114">
        <v>250</v>
      </c>
      <c r="I130" s="249">
        <v>500</v>
      </c>
      <c r="J130" s="114">
        <v>539.52</v>
      </c>
      <c r="K130" s="116"/>
      <c r="O130" s="117">
        <v>1000</v>
      </c>
    </row>
    <row r="131" spans="1:15" x14ac:dyDescent="0.25">
      <c r="A131" s="240" t="s">
        <v>192</v>
      </c>
      <c r="B131" s="213">
        <v>231</v>
      </c>
      <c r="C131" s="60">
        <v>0</v>
      </c>
      <c r="D131" s="250"/>
      <c r="E131" s="62">
        <f t="shared" si="25"/>
        <v>0</v>
      </c>
      <c r="F131" s="73">
        <v>0</v>
      </c>
      <c r="G131" s="107">
        <v>0</v>
      </c>
      <c r="H131" s="107">
        <v>0</v>
      </c>
      <c r="I131" s="153">
        <v>0</v>
      </c>
      <c r="J131" s="107">
        <v>0</v>
      </c>
      <c r="K131" s="1"/>
      <c r="L131" s="91"/>
      <c r="M131" s="91"/>
      <c r="N131" s="91"/>
      <c r="O131" s="91"/>
    </row>
    <row r="132" spans="1:15" x14ac:dyDescent="0.25">
      <c r="A132" s="240" t="s">
        <v>193</v>
      </c>
      <c r="B132" s="251">
        <v>232</v>
      </c>
      <c r="C132" s="60">
        <v>0</v>
      </c>
      <c r="D132" s="250"/>
      <c r="E132" s="62">
        <f t="shared" si="25"/>
        <v>0</v>
      </c>
      <c r="F132" s="73">
        <v>0</v>
      </c>
      <c r="G132" s="107">
        <v>0</v>
      </c>
      <c r="H132" s="107">
        <v>0</v>
      </c>
      <c r="I132" s="153">
        <v>0</v>
      </c>
      <c r="J132" s="107">
        <v>0</v>
      </c>
      <c r="K132" s="1"/>
      <c r="L132" s="91"/>
      <c r="M132" s="91"/>
      <c r="N132" s="91"/>
      <c r="O132" s="91"/>
    </row>
    <row r="133" spans="1:15" ht="31.5" x14ac:dyDescent="0.25">
      <c r="A133" s="240" t="s">
        <v>194</v>
      </c>
      <c r="B133" s="213">
        <v>233</v>
      </c>
      <c r="C133" s="60">
        <v>0</v>
      </c>
      <c r="D133" s="250"/>
      <c r="E133" s="62">
        <f t="shared" si="25"/>
        <v>0</v>
      </c>
      <c r="F133" s="73">
        <v>0</v>
      </c>
      <c r="G133" s="107">
        <v>0</v>
      </c>
      <c r="H133" s="107">
        <v>0</v>
      </c>
      <c r="I133" s="153">
        <v>0</v>
      </c>
      <c r="J133" s="107">
        <v>0</v>
      </c>
      <c r="K133" s="91"/>
      <c r="L133" s="91"/>
      <c r="M133" s="91"/>
      <c r="N133" s="91"/>
      <c r="O133" s="91"/>
    </row>
    <row r="134" spans="1:15" x14ac:dyDescent="0.25">
      <c r="A134" s="240" t="s">
        <v>195</v>
      </c>
      <c r="B134" s="251">
        <v>234</v>
      </c>
      <c r="C134" s="60">
        <v>0</v>
      </c>
      <c r="D134" s="250"/>
      <c r="E134" s="62">
        <f t="shared" si="25"/>
        <v>0</v>
      </c>
      <c r="F134" s="73">
        <v>0</v>
      </c>
      <c r="G134" s="107">
        <v>0</v>
      </c>
      <c r="H134" s="107">
        <v>0</v>
      </c>
      <c r="I134" s="153">
        <v>0</v>
      </c>
      <c r="J134" s="107">
        <v>0</v>
      </c>
      <c r="K134" s="91"/>
      <c r="L134" s="91"/>
      <c r="M134" s="91"/>
      <c r="N134" s="91"/>
      <c r="O134" s="91"/>
    </row>
    <row r="135" spans="1:15" ht="31.5" x14ac:dyDescent="0.25">
      <c r="A135" s="240" t="s">
        <v>196</v>
      </c>
      <c r="B135" s="213">
        <v>235</v>
      </c>
      <c r="C135" s="60">
        <v>0</v>
      </c>
      <c r="D135" s="250"/>
      <c r="E135" s="62">
        <f t="shared" si="25"/>
        <v>0</v>
      </c>
      <c r="F135" s="73">
        <v>0</v>
      </c>
      <c r="G135" s="107">
        <v>0</v>
      </c>
      <c r="H135" s="107">
        <v>0</v>
      </c>
      <c r="I135" s="153">
        <v>0</v>
      </c>
      <c r="J135" s="107">
        <v>0</v>
      </c>
      <c r="K135" s="91"/>
      <c r="L135" s="91"/>
      <c r="M135" s="91"/>
      <c r="N135" s="91"/>
      <c r="O135" s="91"/>
    </row>
    <row r="136" spans="1:15" ht="14.25" customHeight="1" x14ac:dyDescent="0.25">
      <c r="A136" s="240" t="s">
        <v>197</v>
      </c>
      <c r="B136" s="245">
        <v>236</v>
      </c>
      <c r="C136" s="60">
        <v>0</v>
      </c>
      <c r="D136" s="250"/>
      <c r="E136" s="62">
        <f t="shared" si="25"/>
        <v>0</v>
      </c>
      <c r="F136" s="73">
        <v>0</v>
      </c>
      <c r="G136" s="107">
        <v>0</v>
      </c>
      <c r="H136" s="107">
        <v>0</v>
      </c>
      <c r="I136" s="153">
        <v>0</v>
      </c>
      <c r="J136" s="107">
        <v>0</v>
      </c>
      <c r="K136" s="91"/>
      <c r="L136" s="91"/>
      <c r="M136" s="91"/>
      <c r="N136" s="91"/>
      <c r="O136" s="91"/>
    </row>
    <row r="137" spans="1:15" hidden="1" x14ac:dyDescent="0.25">
      <c r="A137" s="187" t="s">
        <v>198</v>
      </c>
      <c r="B137" s="252">
        <v>237</v>
      </c>
      <c r="C137" s="253"/>
      <c r="D137" s="250"/>
      <c r="E137" s="62">
        <f t="shared" si="25"/>
        <v>0</v>
      </c>
      <c r="F137" s="73">
        <v>0</v>
      </c>
      <c r="G137" s="107">
        <v>0</v>
      </c>
      <c r="H137" s="107">
        <v>0</v>
      </c>
      <c r="I137" s="153">
        <v>0</v>
      </c>
      <c r="J137" s="107">
        <v>0</v>
      </c>
      <c r="K137" s="91"/>
      <c r="L137" s="91"/>
      <c r="M137" s="91"/>
      <c r="N137" s="91"/>
      <c r="O137" s="91"/>
    </row>
    <row r="138" spans="1:15" hidden="1" x14ac:dyDescent="0.25">
      <c r="A138" s="103" t="s">
        <v>199</v>
      </c>
      <c r="B138" s="245">
        <v>240</v>
      </c>
      <c r="C138" s="186">
        <v>0</v>
      </c>
      <c r="D138" s="250"/>
      <c r="E138" s="62">
        <f t="shared" si="25"/>
        <v>0</v>
      </c>
      <c r="F138" s="73">
        <v>0</v>
      </c>
      <c r="G138" s="107">
        <v>0</v>
      </c>
      <c r="H138" s="107">
        <v>0</v>
      </c>
      <c r="I138" s="153">
        <v>0</v>
      </c>
      <c r="J138" s="107">
        <v>0</v>
      </c>
      <c r="K138" s="91"/>
      <c r="L138" s="91"/>
      <c r="M138" s="91"/>
      <c r="N138" s="91"/>
      <c r="O138" s="91"/>
    </row>
    <row r="139" spans="1:15" hidden="1" x14ac:dyDescent="0.25">
      <c r="A139" s="103" t="s">
        <v>200</v>
      </c>
      <c r="B139" s="245">
        <v>241</v>
      </c>
      <c r="C139" s="186">
        <v>0</v>
      </c>
      <c r="D139" s="250"/>
      <c r="E139" s="62">
        <f t="shared" si="25"/>
        <v>0</v>
      </c>
      <c r="F139" s="73">
        <v>0</v>
      </c>
      <c r="G139" s="107">
        <v>0</v>
      </c>
      <c r="H139" s="107">
        <v>0</v>
      </c>
      <c r="I139" s="153">
        <v>0</v>
      </c>
      <c r="J139" s="107">
        <v>0</v>
      </c>
      <c r="K139" s="91"/>
      <c r="L139" s="91"/>
      <c r="M139" s="91"/>
      <c r="N139" s="91"/>
      <c r="O139" s="91"/>
    </row>
    <row r="140" spans="1:15" hidden="1" x14ac:dyDescent="0.25">
      <c r="A140" s="103" t="s">
        <v>201</v>
      </c>
      <c r="B140" s="245">
        <v>242</v>
      </c>
      <c r="C140" s="186">
        <v>0</v>
      </c>
      <c r="D140" s="250"/>
      <c r="E140" s="62">
        <f t="shared" si="25"/>
        <v>0</v>
      </c>
      <c r="F140" s="73">
        <v>0</v>
      </c>
      <c r="G140" s="107">
        <v>0</v>
      </c>
      <c r="H140" s="107">
        <v>0</v>
      </c>
      <c r="I140" s="153">
        <v>0</v>
      </c>
      <c r="J140" s="107">
        <v>0</v>
      </c>
      <c r="K140" s="91"/>
      <c r="L140" s="91"/>
      <c r="M140" s="91"/>
      <c r="N140" s="91"/>
      <c r="O140" s="91"/>
    </row>
    <row r="141" spans="1:15" hidden="1" x14ac:dyDescent="0.25">
      <c r="A141" s="103" t="s">
        <v>202</v>
      </c>
      <c r="B141" s="245">
        <v>243</v>
      </c>
      <c r="C141" s="186">
        <v>0</v>
      </c>
      <c r="D141" s="254"/>
      <c r="E141" s="62">
        <f t="shared" si="25"/>
        <v>0</v>
      </c>
      <c r="F141" s="73">
        <v>0</v>
      </c>
      <c r="G141" s="73">
        <v>0</v>
      </c>
      <c r="H141" s="73">
        <v>0</v>
      </c>
      <c r="I141" s="73">
        <v>0</v>
      </c>
      <c r="J141" s="73">
        <v>0</v>
      </c>
      <c r="K141" s="91"/>
      <c r="L141" s="91"/>
      <c r="M141" s="91"/>
      <c r="N141" s="91"/>
      <c r="O141" s="91"/>
    </row>
    <row r="142" spans="1:15" hidden="1" x14ac:dyDescent="0.25">
      <c r="A142" s="103" t="s">
        <v>203</v>
      </c>
      <c r="B142" s="245">
        <v>250</v>
      </c>
      <c r="C142" s="186">
        <v>0</v>
      </c>
      <c r="D142" s="254"/>
      <c r="E142" s="62">
        <f t="shared" si="25"/>
        <v>0</v>
      </c>
      <c r="F142" s="73">
        <v>0</v>
      </c>
      <c r="G142" s="73">
        <v>0</v>
      </c>
      <c r="H142" s="73">
        <v>0</v>
      </c>
      <c r="I142" s="73">
        <v>0</v>
      </c>
      <c r="J142" s="73">
        <v>0</v>
      </c>
      <c r="K142" s="91"/>
      <c r="L142" s="91"/>
      <c r="M142" s="91"/>
      <c r="N142" s="91"/>
      <c r="O142" s="91"/>
    </row>
    <row r="143" spans="1:15" ht="31.5" x14ac:dyDescent="0.25">
      <c r="A143" s="103" t="s">
        <v>204</v>
      </c>
      <c r="B143" s="245">
        <v>260</v>
      </c>
      <c r="C143" s="186">
        <v>0</v>
      </c>
      <c r="D143" s="255"/>
      <c r="E143" s="62">
        <f t="shared" si="25"/>
        <v>0</v>
      </c>
      <c r="F143" s="107">
        <v>0</v>
      </c>
      <c r="G143" s="107">
        <v>0</v>
      </c>
      <c r="H143" s="107">
        <v>0</v>
      </c>
      <c r="I143" s="153">
        <v>0</v>
      </c>
      <c r="J143" s="107">
        <v>0</v>
      </c>
      <c r="K143" s="186">
        <v>140</v>
      </c>
      <c r="L143" s="186">
        <v>140</v>
      </c>
      <c r="M143" s="186">
        <v>140</v>
      </c>
      <c r="N143" s="239">
        <v>140</v>
      </c>
      <c r="O143" s="91"/>
    </row>
    <row r="144" spans="1:15" x14ac:dyDescent="0.25">
      <c r="A144" s="103" t="s">
        <v>200</v>
      </c>
      <c r="B144" s="245">
        <v>261</v>
      </c>
      <c r="C144" s="186">
        <v>0</v>
      </c>
      <c r="D144" s="256"/>
      <c r="E144" s="62">
        <f t="shared" si="25"/>
        <v>0</v>
      </c>
      <c r="F144" s="73">
        <v>0</v>
      </c>
      <c r="G144" s="73">
        <v>0</v>
      </c>
      <c r="H144" s="73">
        <v>0</v>
      </c>
      <c r="I144" s="73">
        <v>0</v>
      </c>
      <c r="J144" s="73">
        <v>0</v>
      </c>
      <c r="K144" s="91"/>
      <c r="L144" s="91"/>
      <c r="M144" s="91"/>
      <c r="N144" s="91"/>
      <c r="O144" s="91"/>
    </row>
    <row r="145" spans="1:15" x14ac:dyDescent="0.25">
      <c r="A145" s="103" t="s">
        <v>201</v>
      </c>
      <c r="B145" s="245">
        <v>262</v>
      </c>
      <c r="C145" s="186">
        <v>0</v>
      </c>
      <c r="D145" s="256"/>
      <c r="E145" s="62">
        <f t="shared" si="25"/>
        <v>0</v>
      </c>
      <c r="F145" s="73">
        <v>0</v>
      </c>
      <c r="G145" s="107">
        <v>0</v>
      </c>
      <c r="H145" s="107">
        <v>0</v>
      </c>
      <c r="I145" s="153">
        <v>0</v>
      </c>
      <c r="J145" s="107">
        <v>0</v>
      </c>
      <c r="K145" s="91"/>
      <c r="L145" s="91"/>
      <c r="M145" s="91"/>
      <c r="N145" s="91"/>
      <c r="O145" s="91"/>
    </row>
    <row r="146" spans="1:15" x14ac:dyDescent="0.25">
      <c r="A146" s="103" t="s">
        <v>202</v>
      </c>
      <c r="B146" s="245">
        <v>263</v>
      </c>
      <c r="C146" s="186">
        <v>0</v>
      </c>
      <c r="D146" s="256"/>
      <c r="E146" s="62">
        <f t="shared" si="25"/>
        <v>0</v>
      </c>
      <c r="F146" s="73">
        <v>0</v>
      </c>
      <c r="G146" s="107">
        <v>0</v>
      </c>
      <c r="H146" s="107">
        <v>0</v>
      </c>
      <c r="I146" s="153">
        <v>0</v>
      </c>
      <c r="J146" s="107">
        <v>0</v>
      </c>
      <c r="K146" s="91"/>
      <c r="L146" s="91"/>
      <c r="M146" s="91"/>
      <c r="N146" s="91"/>
      <c r="O146" s="91"/>
    </row>
    <row r="147" spans="1:15" x14ac:dyDescent="0.25">
      <c r="A147" s="103" t="s">
        <v>205</v>
      </c>
      <c r="B147" s="245">
        <v>270</v>
      </c>
      <c r="C147" s="257"/>
      <c r="D147" s="258"/>
      <c r="E147" s="62">
        <f t="shared" si="25"/>
        <v>0</v>
      </c>
      <c r="F147" s="73">
        <v>0</v>
      </c>
      <c r="G147" s="107">
        <v>0</v>
      </c>
      <c r="H147" s="107">
        <v>0</v>
      </c>
      <c r="I147" s="153">
        <v>0</v>
      </c>
      <c r="J147" s="107">
        <v>0</v>
      </c>
      <c r="K147" s="91"/>
      <c r="L147" s="91"/>
      <c r="M147" s="91"/>
      <c r="N147" s="91"/>
      <c r="O147" s="91"/>
    </row>
    <row r="148" spans="1:15" ht="27" customHeight="1" x14ac:dyDescent="0.25">
      <c r="A148" s="103" t="s">
        <v>206</v>
      </c>
      <c r="B148" s="245"/>
      <c r="C148" s="257"/>
      <c r="D148" s="258"/>
      <c r="E148" s="62">
        <f t="shared" si="25"/>
        <v>1000</v>
      </c>
      <c r="F148" s="73">
        <v>1000</v>
      </c>
      <c r="G148" s="107">
        <v>0</v>
      </c>
      <c r="H148" s="107">
        <v>235.57</v>
      </c>
      <c r="I148" s="153">
        <v>220.37</v>
      </c>
      <c r="J148" s="107">
        <v>620.16999999999996</v>
      </c>
      <c r="K148" s="91"/>
      <c r="L148" s="91"/>
      <c r="M148" s="91"/>
      <c r="N148" s="91"/>
      <c r="O148" s="91"/>
    </row>
    <row r="149" spans="1:15" ht="25.5" customHeight="1" x14ac:dyDescent="0.25">
      <c r="A149" s="103" t="s">
        <v>207</v>
      </c>
      <c r="B149" s="89">
        <v>280</v>
      </c>
      <c r="C149" s="257"/>
      <c r="D149" s="258"/>
      <c r="E149" s="62">
        <f t="shared" si="25"/>
        <v>30591.200000000001</v>
      </c>
      <c r="F149" s="73">
        <f>F36+F148</f>
        <v>30591.200000000001</v>
      </c>
      <c r="G149" s="73">
        <f t="shared" ref="G149" si="33">G36+G148</f>
        <v>7487.8</v>
      </c>
      <c r="H149" s="73">
        <f>H36+H148</f>
        <v>7521.7699999999995</v>
      </c>
      <c r="I149" s="73">
        <f>I36+I148</f>
        <v>7551.77</v>
      </c>
      <c r="J149" s="73">
        <f>J36+J148</f>
        <v>8105.97</v>
      </c>
      <c r="K149" s="60">
        <f t="shared" ref="K149:N149" si="34">K36</f>
        <v>0</v>
      </c>
      <c r="L149" s="60">
        <f t="shared" si="34"/>
        <v>0</v>
      </c>
      <c r="M149" s="60">
        <f t="shared" si="34"/>
        <v>0</v>
      </c>
      <c r="N149" s="60">
        <f t="shared" si="34"/>
        <v>0</v>
      </c>
      <c r="O149" s="91"/>
    </row>
    <row r="150" spans="1:15" x14ac:dyDescent="0.25">
      <c r="A150" s="103" t="s">
        <v>208</v>
      </c>
      <c r="B150" s="89">
        <v>290</v>
      </c>
      <c r="C150" s="257"/>
      <c r="D150" s="258"/>
      <c r="E150" s="73">
        <v>30591.200000000001</v>
      </c>
      <c r="F150" s="73">
        <v>30543.37</v>
      </c>
      <c r="G150" s="73">
        <f>G127+G130</f>
        <v>7437.51</v>
      </c>
      <c r="H150" s="73">
        <f>H127</f>
        <v>7523.71</v>
      </c>
      <c r="I150" s="73">
        <v>7524.01</v>
      </c>
      <c r="J150" s="73">
        <f>J127+J130</f>
        <v>8105.9699999999993</v>
      </c>
      <c r="K150" s="91"/>
      <c r="L150" s="91"/>
      <c r="M150" s="91"/>
      <c r="N150" s="91"/>
      <c r="O150" s="91"/>
    </row>
    <row r="151" spans="1:15" x14ac:dyDescent="0.25">
      <c r="A151" s="313" t="s">
        <v>209</v>
      </c>
      <c r="B151" s="314"/>
      <c r="C151" s="257"/>
      <c r="D151" s="258"/>
      <c r="E151" s="62">
        <f t="shared" si="25"/>
        <v>0</v>
      </c>
      <c r="F151" s="73"/>
      <c r="G151" s="73"/>
      <c r="H151" s="73"/>
      <c r="I151" s="73"/>
      <c r="J151" s="73"/>
      <c r="K151" s="91"/>
      <c r="L151" s="91"/>
      <c r="M151" s="91"/>
      <c r="N151" s="91"/>
      <c r="O151" s="91"/>
    </row>
    <row r="152" spans="1:15" x14ac:dyDescent="0.25">
      <c r="A152" s="103" t="s">
        <v>210</v>
      </c>
      <c r="B152" s="89">
        <v>300</v>
      </c>
      <c r="C152" s="257">
        <v>0</v>
      </c>
      <c r="D152" s="259"/>
      <c r="E152" s="62">
        <f t="shared" si="25"/>
        <v>0</v>
      </c>
      <c r="F152" s="107">
        <v>0</v>
      </c>
      <c r="G152" s="107">
        <v>140</v>
      </c>
      <c r="H152" s="107">
        <v>140</v>
      </c>
      <c r="I152" s="153">
        <v>140</v>
      </c>
      <c r="J152" s="107">
        <v>140</v>
      </c>
      <c r="K152" s="91"/>
      <c r="L152" s="91"/>
      <c r="M152" s="91"/>
      <c r="N152" s="91"/>
      <c r="O152" s="91"/>
    </row>
    <row r="153" spans="1:15" ht="18.75" customHeight="1" x14ac:dyDescent="0.25">
      <c r="A153" s="103" t="s">
        <v>211</v>
      </c>
      <c r="B153" s="89">
        <v>310</v>
      </c>
      <c r="C153" s="260" t="e">
        <f>C36</f>
        <v>#REF!</v>
      </c>
      <c r="D153" s="261"/>
      <c r="E153" s="62">
        <f t="shared" si="25"/>
        <v>0</v>
      </c>
      <c r="F153" s="107">
        <v>0</v>
      </c>
      <c r="G153" s="262">
        <v>0</v>
      </c>
      <c r="H153" s="19">
        <v>0</v>
      </c>
      <c r="I153" s="19">
        <v>0</v>
      </c>
      <c r="J153" s="19">
        <v>0</v>
      </c>
    </row>
    <row r="154" spans="1:15" x14ac:dyDescent="0.25">
      <c r="A154" s="103" t="s">
        <v>212</v>
      </c>
      <c r="B154" s="89">
        <v>320</v>
      </c>
      <c r="C154" s="260" t="e">
        <f>C127</f>
        <v>#REF!</v>
      </c>
      <c r="D154" s="263"/>
      <c r="E154" s="62">
        <f t="shared" si="25"/>
        <v>0</v>
      </c>
      <c r="F154" s="262">
        <v>0</v>
      </c>
      <c r="G154" s="114">
        <v>0</v>
      </c>
      <c r="H154" s="262">
        <v>0</v>
      </c>
      <c r="I154" s="262">
        <v>0</v>
      </c>
      <c r="J154" s="262">
        <v>0</v>
      </c>
    </row>
    <row r="155" spans="1:15" ht="45.75" customHeight="1" x14ac:dyDescent="0.25">
      <c r="A155" s="315"/>
      <c r="B155" s="315"/>
      <c r="C155" s="260"/>
      <c r="D155" s="264"/>
      <c r="E155" s="264"/>
      <c r="F155" s="265"/>
      <c r="G155" s="266"/>
      <c r="H155" s="267"/>
      <c r="I155" s="268"/>
      <c r="J155" s="267"/>
    </row>
    <row r="156" spans="1:15" ht="31.5" x14ac:dyDescent="0.25">
      <c r="A156" s="269" t="s">
        <v>213</v>
      </c>
      <c r="B156" s="270"/>
      <c r="C156" s="271" t="s">
        <v>214</v>
      </c>
      <c r="D156" s="272"/>
      <c r="E156" s="272"/>
      <c r="F156" s="273"/>
      <c r="G156" s="274"/>
      <c r="H156" s="316" t="s">
        <v>45</v>
      </c>
      <c r="I156" s="316"/>
      <c r="J156" s="316"/>
    </row>
    <row r="157" spans="1:15" x14ac:dyDescent="0.25">
      <c r="A157" s="275"/>
      <c r="B157" s="1"/>
      <c r="C157" s="263" t="s">
        <v>215</v>
      </c>
      <c r="D157" s="91"/>
      <c r="E157" s="91"/>
      <c r="G157" s="276"/>
      <c r="H157" s="305" t="s">
        <v>216</v>
      </c>
      <c r="I157" s="305"/>
      <c r="J157" s="305"/>
    </row>
    <row r="158" spans="1:15" x14ac:dyDescent="0.25">
      <c r="A158" s="275"/>
      <c r="B158" s="1"/>
      <c r="C158" s="277"/>
      <c r="D158" s="91"/>
      <c r="E158" s="91"/>
      <c r="G158" s="276"/>
      <c r="H158" s="278"/>
      <c r="I158" s="279"/>
      <c r="J158" s="278"/>
    </row>
    <row r="159" spans="1:15" ht="31.5" x14ac:dyDescent="0.25">
      <c r="A159" s="269" t="s">
        <v>217</v>
      </c>
      <c r="B159" s="270"/>
      <c r="C159" s="271" t="s">
        <v>214</v>
      </c>
      <c r="D159" s="272"/>
      <c r="E159" s="272"/>
      <c r="F159" s="273"/>
      <c r="G159" s="274"/>
      <c r="H159" s="316" t="s">
        <v>218</v>
      </c>
      <c r="I159" s="316"/>
      <c r="J159" s="316"/>
    </row>
    <row r="160" spans="1:15" x14ac:dyDescent="0.25">
      <c r="A160" s="264" t="s">
        <v>219</v>
      </c>
      <c r="B160" s="280"/>
      <c r="C160" s="281" t="s">
        <v>215</v>
      </c>
      <c r="D160" s="91"/>
      <c r="E160" s="91"/>
      <c r="G160" s="276"/>
      <c r="H160" s="305" t="s">
        <v>216</v>
      </c>
      <c r="I160" s="305"/>
      <c r="J160" s="305"/>
    </row>
    <row r="161" spans="1:10" x14ac:dyDescent="0.25">
      <c r="A161" s="91"/>
      <c r="B161" s="91"/>
      <c r="C161" s="282"/>
      <c r="D161" s="91"/>
      <c r="E161" s="91"/>
      <c r="G161" s="276"/>
      <c r="H161" s="276"/>
      <c r="I161" s="283"/>
      <c r="J161" s="276"/>
    </row>
  </sheetData>
  <mergeCells count="34">
    <mergeCell ref="H160:J160"/>
    <mergeCell ref="A29:J29"/>
    <mergeCell ref="A30:I30"/>
    <mergeCell ref="A31:A32"/>
    <mergeCell ref="B31:B32"/>
    <mergeCell ref="C31:C32"/>
    <mergeCell ref="D31:D32"/>
    <mergeCell ref="E31:E32"/>
    <mergeCell ref="F31:F32"/>
    <mergeCell ref="G31:J31"/>
    <mergeCell ref="A151:B151"/>
    <mergeCell ref="A155:B155"/>
    <mergeCell ref="H156:J156"/>
    <mergeCell ref="H157:J157"/>
    <mergeCell ref="H159:J159"/>
    <mergeCell ref="B27:F27"/>
    <mergeCell ref="A16:H16"/>
    <mergeCell ref="B18:F18"/>
    <mergeCell ref="B19:F19"/>
    <mergeCell ref="B20:F20"/>
    <mergeCell ref="B21:F21"/>
    <mergeCell ref="B22:F22"/>
    <mergeCell ref="G22:I22"/>
    <mergeCell ref="B23:F23"/>
    <mergeCell ref="G23:I23"/>
    <mergeCell ref="B24:F24"/>
    <mergeCell ref="B25:J25"/>
    <mergeCell ref="B26:F26"/>
    <mergeCell ref="F2:J2"/>
    <mergeCell ref="F3:J3"/>
    <mergeCell ref="I4:J4"/>
    <mergeCell ref="I14:J14"/>
    <mergeCell ref="B15:F15"/>
    <mergeCell ref="I15:J15"/>
  </mergeCells>
  <pageMargins left="1.1811023622047243" right="0.39370078740157483" top="0.78740157480314965" bottom="0.78740157480314965" header="0.39370078740157483" footer="0.3937007874015748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зміни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МР</cp:lastModifiedBy>
  <cp:lastPrinted>2024-10-25T13:09:14Z</cp:lastPrinted>
  <dcterms:created xsi:type="dcterms:W3CDTF">2024-10-25T12:43:06Z</dcterms:created>
  <dcterms:modified xsi:type="dcterms:W3CDTF">2024-10-25T13:10:04Z</dcterms:modified>
</cp:coreProperties>
</file>